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codeName="ThisWorkbook" defaultThemeVersion="124226"/>
  <xr:revisionPtr revIDLastSave="1" documentId="8_{39B0A883-5A88-4D8B-BA47-6FE564777444}" xr6:coauthVersionLast="47" xr6:coauthVersionMax="47" xr10:uidLastSave="{DF2F579E-6B9A-4039-B781-73B0378D9A4A}"/>
  <bookViews>
    <workbookView xWindow="-110" yWindow="-110" windowWidth="19420" windowHeight="10420" tabRatio="921" xr2:uid="{00000000-000D-0000-FFFF-FFFF00000000}"/>
  </bookViews>
  <sheets>
    <sheet name="Cover page" sheetId="38" r:id="rId1"/>
    <sheet name="Instructions business analyst" sheetId="27" state="hidden" r:id="rId2"/>
    <sheet name="Guide" sheetId="39" r:id="rId3"/>
    <sheet name="Population selection" sheetId="32" state="hidden" r:id="rId4"/>
    <sheet name="Assumptions input" sheetId="40" r:id="rId5"/>
    <sheet name="Unit costs" sheetId="21"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2">'[2]Population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selection'!$B$561:$B$572</definedName>
    <definedName name="_xlnm.Print_Area" localSheetId="4">'Assumptions input'!$A$1:$L$33</definedName>
    <definedName name="_xlnm.Print_Area" localSheetId="2">Guide!$A$1:$E$23</definedName>
    <definedName name="_xlnm.Print_Area" localSheetId="3">'Population selection'!$B$10:$J$23</definedName>
    <definedName name="_xlnm.Print_Area" localSheetId="7">'Resource impact over time'!$A$1:$W$53</definedName>
    <definedName name="_xlnm.Print_Area" localSheetId="6">'Resource impact template'!$A$1:$I$30</definedName>
    <definedName name="_xlnm.Print_Area" localSheetId="8">'RI phasing over years'!#REF!</definedName>
    <definedName name="_xlnm.Print_Area" localSheetId="9">'RI uptake year 1'!#REF!</definedName>
    <definedName name="_xlnm.Print_Area" localSheetId="5">'Unit costs'!$A$1:$L$65</definedName>
    <definedName name="_xlnm.Print_Titles" localSheetId="4">'Assumptions input'!$1:$1</definedName>
    <definedName name="Text72" localSheetId="2">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1" i="42" l="1"/>
  <c r="D16" i="40"/>
  <c r="D17" i="40"/>
  <c r="D18" i="40"/>
  <c r="D20" i="40"/>
  <c r="D21" i="40"/>
  <c r="D22" i="40"/>
  <c r="D25" i="40"/>
  <c r="D26" i="40"/>
  <c r="D31" i="21" l="1"/>
  <c r="B48" i="42" s="1"/>
  <c r="D30" i="21"/>
  <c r="B47" i="42" s="1"/>
  <c r="D29" i="21"/>
  <c r="B46" i="42" s="1"/>
  <c r="C35" i="21"/>
  <c r="C36" i="21"/>
  <c r="C37" i="21"/>
  <c r="C34" i="21"/>
  <c r="D34" i="21" s="1"/>
  <c r="D28" i="21"/>
  <c r="B45" i="42" s="1"/>
  <c r="J25" i="40"/>
  <c r="C10" i="41"/>
  <c r="G8" i="41"/>
  <c r="B8" i="41"/>
  <c r="C7" i="41"/>
  <c r="D35" i="21" l="1"/>
  <c r="N35" i="42" l="1"/>
  <c r="L20" i="42"/>
  <c r="K20" i="42"/>
  <c r="J20" i="42"/>
  <c r="H20" i="42"/>
  <c r="I20" i="42" s="1"/>
  <c r="A15" i="41"/>
  <c r="A16" i="41"/>
  <c r="A17" i="41"/>
  <c r="A18" i="41"/>
  <c r="A19" i="41"/>
  <c r="A20" i="41"/>
  <c r="A21" i="41"/>
  <c r="A14" i="41"/>
  <c r="B19" i="41"/>
  <c r="B20" i="41"/>
  <c r="B21" i="41"/>
  <c r="B42" i="42"/>
  <c r="B15" i="41" s="1"/>
  <c r="D37" i="21"/>
  <c r="I7" i="21"/>
  <c r="K7" i="21" s="1"/>
  <c r="I17" i="21"/>
  <c r="K17" i="21" s="1"/>
  <c r="K18" i="21" s="1"/>
  <c r="D36" i="21" l="1"/>
  <c r="B43" i="42" s="1"/>
  <c r="B16" i="41" s="1"/>
  <c r="B44" i="42"/>
  <c r="B17" i="41" s="1"/>
  <c r="B18" i="41"/>
  <c r="B41" i="42"/>
  <c r="B14" i="41" s="1"/>
  <c r="H14" i="41" s="1"/>
  <c r="I18" i="21"/>
  <c r="E6" i="21" l="1"/>
  <c r="G6" i="21" s="1"/>
  <c r="I6" i="21" s="1"/>
  <c r="K6" i="21" l="1"/>
  <c r="K8" i="21" s="1"/>
  <c r="I8" i="21"/>
  <c r="B13" i="32"/>
  <c r="B26" i="40" l="1"/>
  <c r="B25" i="40"/>
  <c r="C15" i="42" l="1"/>
  <c r="D15" i="42"/>
  <c r="E15" i="42"/>
  <c r="F15" i="42"/>
  <c r="G15" i="42"/>
  <c r="E44" i="42"/>
  <c r="D44" i="42"/>
  <c r="C44" i="42"/>
  <c r="D43" i="42"/>
  <c r="C43" i="42"/>
  <c r="C42" i="42"/>
  <c r="A9" i="41"/>
  <c r="A6" i="41"/>
  <c r="N33" i="42"/>
  <c r="O33" i="42"/>
  <c r="P33" i="42"/>
  <c r="Q33" i="42"/>
  <c r="L15" i="42" l="1"/>
  <c r="L17" i="42" s="1"/>
  <c r="G17" i="42"/>
  <c r="K15" i="42"/>
  <c r="K17" i="42" s="1"/>
  <c r="F17" i="42"/>
  <c r="J15" i="42"/>
  <c r="J17" i="42" s="1"/>
  <c r="E17" i="42"/>
  <c r="I15" i="42"/>
  <c r="I17" i="42" s="1"/>
  <c r="D17" i="42"/>
  <c r="H15" i="42"/>
  <c r="H17" i="42" s="1"/>
  <c r="C17" i="42"/>
  <c r="L24" i="42"/>
  <c r="K24" i="42"/>
  <c r="J24" i="42"/>
  <c r="I24" i="42"/>
  <c r="H24" i="42"/>
  <c r="G24" i="42"/>
  <c r="F24" i="42"/>
  <c r="E24" i="42"/>
  <c r="D24" i="42"/>
  <c r="C24" i="42"/>
  <c r="B37" i="42" l="1"/>
  <c r="B9" i="41" l="1"/>
  <c r="B22" i="40"/>
  <c r="B21" i="40"/>
  <c r="B17" i="40"/>
  <c r="B18" i="40"/>
  <c r="B20" i="40"/>
  <c r="B16" i="40"/>
  <c r="C6" i="21"/>
  <c r="B6" i="21"/>
  <c r="P32" i="42" l="1"/>
  <c r="O32" i="42"/>
  <c r="N32" i="42"/>
  <c r="O31" i="42"/>
  <c r="N31" i="42"/>
  <c r="B34" i="42" l="1"/>
  <c r="B30" i="42"/>
  <c r="B32" i="42"/>
  <c r="B31" i="42"/>
  <c r="B33" i="42"/>
  <c r="B29" i="42"/>
  <c r="B5" i="41" s="1"/>
  <c r="AG25" i="42"/>
  <c r="AH25" i="42"/>
  <c r="AI25" i="42"/>
  <c r="AJ25" i="42"/>
  <c r="AK25" i="42"/>
  <c r="B6" i="41" l="1"/>
  <c r="B7" i="41" s="1"/>
  <c r="B35" i="42"/>
  <c r="S33" i="42"/>
  <c r="T33" i="42"/>
  <c r="U33" i="42"/>
  <c r="V33" i="42"/>
  <c r="T32" i="42"/>
  <c r="U32" i="42"/>
  <c r="S32" i="42"/>
  <c r="T31" i="42"/>
  <c r="S31" i="42"/>
  <c r="G7" i="41" l="1"/>
  <c r="S35" i="42"/>
  <c r="C15" i="32"/>
  <c r="E15" i="32" s="1"/>
  <c r="C14" i="32"/>
  <c r="G15" i="32" l="1"/>
  <c r="D15" i="32"/>
  <c r="H15" i="32" l="1"/>
  <c r="I15" i="32"/>
  <c r="J15" i="32" l="1"/>
  <c r="C4" i="42" l="1"/>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B14" i="32" l="1"/>
  <c r="F14" i="32" s="1"/>
  <c r="G14" i="32" s="1"/>
  <c r="F13" i="32" l="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H14" i="32" l="1"/>
  <c r="D23" i="32"/>
  <c r="I14" i="32"/>
  <c r="I23" i="32" s="1"/>
  <c r="E23" i="32"/>
  <c r="J13" i="32"/>
  <c r="F30" i="32"/>
  <c r="J14" i="32" l="1"/>
  <c r="H23" i="32"/>
  <c r="D18" i="42" l="1"/>
  <c r="L18" i="42"/>
  <c r="E18" i="42"/>
  <c r="I18" i="42"/>
  <c r="F18" i="42"/>
  <c r="J18" i="42"/>
  <c r="J23" i="32"/>
  <c r="C15" i="40" s="1"/>
  <c r="J26" i="42" l="1"/>
  <c r="I26" i="42"/>
  <c r="L26" i="42"/>
  <c r="K18" i="42"/>
  <c r="H18" i="42"/>
  <c r="G18" i="42"/>
  <c r="C18" i="42"/>
  <c r="C34" i="42" s="1"/>
  <c r="C17" i="40"/>
  <c r="C18" i="40"/>
  <c r="D29" i="42"/>
  <c r="E37" i="42"/>
  <c r="G29" i="42"/>
  <c r="F29" i="42"/>
  <c r="N30" i="42"/>
  <c r="S30" i="42" s="1"/>
  <c r="C16" i="40"/>
  <c r="C14" i="40"/>
  <c r="E14" i="40" s="1"/>
  <c r="H15" i="40"/>
  <c r="E15" i="40"/>
  <c r="H26" i="42" l="1"/>
  <c r="I29" i="42" s="1"/>
  <c r="H29" i="42"/>
  <c r="H37" i="42"/>
  <c r="J29" i="42"/>
  <c r="J34" i="42"/>
  <c r="K26" i="42"/>
  <c r="H34" i="42"/>
  <c r="H36" i="42" s="1"/>
  <c r="N36" i="42" s="1"/>
  <c r="S36" i="42" s="1"/>
  <c r="E47" i="42"/>
  <c r="E45" i="42"/>
  <c r="E46" i="42"/>
  <c r="E48" i="42"/>
  <c r="D37" i="42"/>
  <c r="G37" i="42"/>
  <c r="C37" i="42"/>
  <c r="C29" i="42"/>
  <c r="D34" i="42" s="1"/>
  <c r="E29" i="42"/>
  <c r="F30" i="42" s="1"/>
  <c r="F37" i="42"/>
  <c r="G30" i="42"/>
  <c r="F41" i="42"/>
  <c r="E30" i="42"/>
  <c r="D41" i="42"/>
  <c r="G41" i="42"/>
  <c r="C14" i="41" s="1"/>
  <c r="E18" i="40"/>
  <c r="E17" i="40"/>
  <c r="H18" i="40"/>
  <c r="H17" i="40"/>
  <c r="H16" i="40"/>
  <c r="C19" i="40"/>
  <c r="C20" i="40" s="1"/>
  <c r="J15" i="40"/>
  <c r="E16" i="40"/>
  <c r="K22" i="32"/>
  <c r="H14" i="40"/>
  <c r="I34" i="42" l="1"/>
  <c r="K30" i="42"/>
  <c r="L31" i="42" s="1"/>
  <c r="J30" i="42"/>
  <c r="K31" i="42" s="1"/>
  <c r="L32" i="42" s="1"/>
  <c r="K29" i="42"/>
  <c r="K34" i="42"/>
  <c r="N37" i="42"/>
  <c r="H38" i="42"/>
  <c r="L34" i="42"/>
  <c r="I30" i="42"/>
  <c r="J31" i="42" s="1"/>
  <c r="H41" i="42"/>
  <c r="H42" i="42"/>
  <c r="N42" i="42" s="1"/>
  <c r="S42" i="42" s="1"/>
  <c r="H44" i="42"/>
  <c r="N44" i="42" s="1"/>
  <c r="S44" i="42" s="1"/>
  <c r="H43" i="42"/>
  <c r="N43" i="42" s="1"/>
  <c r="S43" i="42" s="1"/>
  <c r="L29" i="42"/>
  <c r="C47" i="42"/>
  <c r="C48" i="42"/>
  <c r="C45" i="42"/>
  <c r="C46" i="42"/>
  <c r="F47" i="42"/>
  <c r="F48" i="42"/>
  <c r="F45" i="42"/>
  <c r="F46" i="42"/>
  <c r="G47" i="42"/>
  <c r="C20" i="41" s="1"/>
  <c r="G20" i="41" s="1"/>
  <c r="G48" i="42"/>
  <c r="C21" i="41" s="1"/>
  <c r="G21" i="41" s="1"/>
  <c r="G45" i="42"/>
  <c r="C18" i="41" s="1"/>
  <c r="G18" i="41" s="1"/>
  <c r="G46" i="42"/>
  <c r="C19" i="41" s="1"/>
  <c r="G19" i="41" s="1"/>
  <c r="D47" i="42"/>
  <c r="D45" i="42"/>
  <c r="D46" i="42"/>
  <c r="D48" i="42"/>
  <c r="H48" i="42"/>
  <c r="H45" i="42"/>
  <c r="H46" i="42"/>
  <c r="N46" i="42" s="1"/>
  <c r="S46" i="42" s="1"/>
  <c r="H47" i="42"/>
  <c r="AF29" i="42"/>
  <c r="N34" i="42"/>
  <c r="S34" i="42" s="1"/>
  <c r="C9" i="41"/>
  <c r="N29" i="42"/>
  <c r="S29" i="42" s="1"/>
  <c r="E41" i="42"/>
  <c r="D30" i="42"/>
  <c r="E34" i="42" s="1"/>
  <c r="C41" i="42"/>
  <c r="C38" i="42"/>
  <c r="Y38" i="42" s="1"/>
  <c r="Y29" i="42"/>
  <c r="F31" i="42"/>
  <c r="E42" i="42"/>
  <c r="G31" i="42"/>
  <c r="F42" i="42"/>
  <c r="G42" i="42"/>
  <c r="C15" i="41" s="1"/>
  <c r="O29" i="42"/>
  <c r="E19" i="40"/>
  <c r="E20" i="40" s="1"/>
  <c r="H19" i="40"/>
  <c r="H20" i="40" s="1"/>
  <c r="J18" i="40"/>
  <c r="J17" i="40"/>
  <c r="J16" i="40"/>
  <c r="L30" i="42" l="1"/>
  <c r="J35" i="42"/>
  <c r="K32" i="42"/>
  <c r="I35" i="42"/>
  <c r="I41" i="42" s="1"/>
  <c r="O41" i="42" s="1"/>
  <c r="T41" i="42" s="1"/>
  <c r="N38" i="42"/>
  <c r="I44" i="42"/>
  <c r="O44" i="42" s="1"/>
  <c r="T44" i="42" s="1"/>
  <c r="J41" i="42"/>
  <c r="N47" i="42"/>
  <c r="S47" i="42" s="1"/>
  <c r="N48" i="42"/>
  <c r="S48" i="42" s="1"/>
  <c r="N45" i="42"/>
  <c r="S45" i="42" s="1"/>
  <c r="S41" i="42"/>
  <c r="T29" i="42"/>
  <c r="AH29" i="42" s="1"/>
  <c r="P30" i="42"/>
  <c r="O34" i="42"/>
  <c r="T34" i="42" s="1"/>
  <c r="P29" i="42"/>
  <c r="U29" i="42" s="1"/>
  <c r="AI29" i="42" s="1"/>
  <c r="D38" i="42"/>
  <c r="Z29" i="42"/>
  <c r="G9" i="41"/>
  <c r="D42" i="42"/>
  <c r="E31" i="42"/>
  <c r="E43" i="42" s="1"/>
  <c r="O30" i="42"/>
  <c r="T30" i="42" s="1"/>
  <c r="AF38" i="42"/>
  <c r="G43" i="42"/>
  <c r="C16" i="41" s="1"/>
  <c r="G16" i="41" s="1"/>
  <c r="G32" i="42"/>
  <c r="G44" i="42" s="1"/>
  <c r="C17" i="41" s="1"/>
  <c r="G17" i="41" s="1"/>
  <c r="F43" i="42"/>
  <c r="AA29" i="42"/>
  <c r="H21" i="40"/>
  <c r="H22" i="40" s="1"/>
  <c r="H23" i="40" s="1"/>
  <c r="AG29" i="42"/>
  <c r="J19" i="40"/>
  <c r="J20" i="40" s="1"/>
  <c r="C21" i="40"/>
  <c r="C22" i="40" s="1"/>
  <c r="C23" i="40" s="1"/>
  <c r="J14" i="40"/>
  <c r="J36" i="42" l="1"/>
  <c r="P36" i="42" s="1"/>
  <c r="U36" i="42" s="1"/>
  <c r="P35" i="42"/>
  <c r="U35" i="42" s="1"/>
  <c r="J37" i="42"/>
  <c r="J45" i="42" s="1"/>
  <c r="P45" i="42" s="1"/>
  <c r="J42" i="42"/>
  <c r="P42" i="42" s="1"/>
  <c r="U42" i="42" s="1"/>
  <c r="J44" i="42"/>
  <c r="P44" i="42" s="1"/>
  <c r="U44" i="42" s="1"/>
  <c r="O35" i="42"/>
  <c r="T35" i="42" s="1"/>
  <c r="I36" i="42"/>
  <c r="O36" i="42" s="1"/>
  <c r="T36" i="42" s="1"/>
  <c r="I37" i="42"/>
  <c r="J43" i="42"/>
  <c r="P43" i="42" s="1"/>
  <c r="U43" i="42" s="1"/>
  <c r="I42" i="42"/>
  <c r="O42" i="42" s="1"/>
  <c r="T42" i="42" s="1"/>
  <c r="I43" i="42"/>
  <c r="O43" i="42" s="1"/>
  <c r="T43" i="42" s="1"/>
  <c r="L33" i="42"/>
  <c r="K35" i="42"/>
  <c r="S49" i="42"/>
  <c r="S57" i="42" s="1"/>
  <c r="P41" i="42"/>
  <c r="U41" i="42" s="1"/>
  <c r="Q31" i="42"/>
  <c r="V31" i="42" s="1"/>
  <c r="Q30" i="42"/>
  <c r="V30" i="42" s="1"/>
  <c r="U30" i="42"/>
  <c r="P34" i="42"/>
  <c r="U34" i="42" s="1"/>
  <c r="AB29" i="42"/>
  <c r="R31" i="42"/>
  <c r="W31" i="42" s="1"/>
  <c r="F32" i="42"/>
  <c r="E38" i="42"/>
  <c r="F34" i="42"/>
  <c r="P31" i="42"/>
  <c r="U31" i="42" s="1"/>
  <c r="H26" i="40"/>
  <c r="H25" i="40"/>
  <c r="C25" i="40"/>
  <c r="C26" i="40"/>
  <c r="R32" i="42"/>
  <c r="W32" i="42" s="1"/>
  <c r="J21" i="40"/>
  <c r="J22" i="40" s="1"/>
  <c r="J23" i="40" s="1"/>
  <c r="E21" i="40"/>
  <c r="E22" i="40" s="1"/>
  <c r="E23" i="40" s="1"/>
  <c r="J47" i="42" l="1"/>
  <c r="P47" i="42" s="1"/>
  <c r="U47" i="42" s="1"/>
  <c r="J46" i="42"/>
  <c r="P46" i="42" s="1"/>
  <c r="U46" i="42" s="1"/>
  <c r="J48" i="42"/>
  <c r="P48" i="42" s="1"/>
  <c r="U48" i="42" s="1"/>
  <c r="O37" i="42"/>
  <c r="I48" i="42"/>
  <c r="O48" i="42" s="1"/>
  <c r="T48" i="42" s="1"/>
  <c r="I46" i="42"/>
  <c r="O46" i="42" s="1"/>
  <c r="T46" i="42" s="1"/>
  <c r="I45" i="42"/>
  <c r="O45" i="42" s="1"/>
  <c r="T45" i="42" s="1"/>
  <c r="I47" i="42"/>
  <c r="O47" i="42" s="1"/>
  <c r="T47" i="42" s="1"/>
  <c r="K36" i="42"/>
  <c r="Q36" i="42" s="1"/>
  <c r="V36" i="42" s="1"/>
  <c r="Q35" i="42"/>
  <c r="V35" i="42" s="1"/>
  <c r="K42" i="42"/>
  <c r="K43" i="42"/>
  <c r="Q43" i="42" s="1"/>
  <c r="V43" i="42" s="1"/>
  <c r="K41" i="42"/>
  <c r="K44" i="42"/>
  <c r="K37" i="42"/>
  <c r="L35" i="42"/>
  <c r="L43" i="42" s="1"/>
  <c r="E26" i="40"/>
  <c r="E25" i="40"/>
  <c r="J38" i="42"/>
  <c r="P37" i="42"/>
  <c r="I38" i="42"/>
  <c r="Q42" i="42"/>
  <c r="V42" i="42" s="1"/>
  <c r="Q41" i="42"/>
  <c r="V41" i="42" s="1"/>
  <c r="U45" i="42"/>
  <c r="Q29" i="42"/>
  <c r="Q32" i="42"/>
  <c r="V32" i="42" s="1"/>
  <c r="G34" i="42"/>
  <c r="R34" i="42" s="1"/>
  <c r="W34" i="42" s="1"/>
  <c r="G33" i="42"/>
  <c r="F38" i="42"/>
  <c r="F44" i="42"/>
  <c r="Q34" i="42"/>
  <c r="V34" i="42" s="1"/>
  <c r="J26" i="40"/>
  <c r="D6" i="41"/>
  <c r="L37" i="42" l="1"/>
  <c r="L38" i="42" s="1"/>
  <c r="T49" i="42"/>
  <c r="T57" i="42" s="1"/>
  <c r="L36" i="42"/>
  <c r="D7" i="41"/>
  <c r="R35" i="42"/>
  <c r="W35" i="42" s="1"/>
  <c r="K38" i="42"/>
  <c r="Q37" i="42"/>
  <c r="K47" i="42"/>
  <c r="Q47" i="42" s="1"/>
  <c r="V47" i="42" s="1"/>
  <c r="K46" i="42"/>
  <c r="Q46" i="42" s="1"/>
  <c r="K45" i="42"/>
  <c r="Q45" i="42" s="1"/>
  <c r="V45" i="42" s="1"/>
  <c r="K48" i="42"/>
  <c r="Q48" i="42" s="1"/>
  <c r="V48" i="42" s="1"/>
  <c r="P38" i="42"/>
  <c r="AB38" i="42" s="1"/>
  <c r="U37" i="42"/>
  <c r="U38" i="42" s="1"/>
  <c r="U55" i="42" s="1"/>
  <c r="L42" i="42"/>
  <c r="D15" i="41" s="1"/>
  <c r="L44" i="42"/>
  <c r="O38" i="42"/>
  <c r="AA38" i="42" s="1"/>
  <c r="T37" i="42"/>
  <c r="T38" i="42" s="1"/>
  <c r="L41" i="42"/>
  <c r="D14" i="41"/>
  <c r="E14" i="41" s="1"/>
  <c r="L48" i="42"/>
  <c r="U49" i="42"/>
  <c r="U57" i="42" s="1"/>
  <c r="D5" i="41"/>
  <c r="V29" i="42"/>
  <c r="AJ29" i="42" s="1"/>
  <c r="AC29" i="42"/>
  <c r="R30" i="42"/>
  <c r="W30" i="42" s="1"/>
  <c r="Q44" i="42"/>
  <c r="V44" i="42" s="1"/>
  <c r="R33" i="42"/>
  <c r="W33" i="42" s="1"/>
  <c r="C5" i="41"/>
  <c r="R29" i="42"/>
  <c r="G38" i="42"/>
  <c r="C6" i="41"/>
  <c r="G15" i="41" s="1"/>
  <c r="H6" i="41"/>
  <c r="T53" i="42" l="1"/>
  <c r="L45" i="42"/>
  <c r="D18" i="41" s="1"/>
  <c r="L46" i="42"/>
  <c r="D19" i="41" s="1"/>
  <c r="L47" i="42"/>
  <c r="R37" i="42"/>
  <c r="D9" i="41"/>
  <c r="D10" i="41"/>
  <c r="AI38" i="42"/>
  <c r="E7" i="41"/>
  <c r="H7" i="41"/>
  <c r="I7" i="41" s="1"/>
  <c r="Q38" i="42"/>
  <c r="AC38" i="42" s="1"/>
  <c r="V37" i="42"/>
  <c r="V38" i="42" s="1"/>
  <c r="AJ38" i="42" s="1"/>
  <c r="D8" i="41"/>
  <c r="R36" i="42"/>
  <c r="W36" i="42" s="1"/>
  <c r="R38" i="42"/>
  <c r="AD38" i="42" s="1"/>
  <c r="W37" i="42"/>
  <c r="T55" i="42"/>
  <c r="AH38" i="42"/>
  <c r="R41" i="42"/>
  <c r="W41" i="42" s="1"/>
  <c r="D17" i="41"/>
  <c r="R44" i="42"/>
  <c r="W44" i="42" s="1"/>
  <c r="D16" i="41"/>
  <c r="R43" i="42"/>
  <c r="W43" i="42" s="1"/>
  <c r="R42" i="42"/>
  <c r="W42" i="42" s="1"/>
  <c r="R45" i="42"/>
  <c r="W45" i="42" s="1"/>
  <c r="U53" i="42"/>
  <c r="R47" i="42"/>
  <c r="W47" i="42" s="1"/>
  <c r="D20" i="41"/>
  <c r="E18" i="41"/>
  <c r="H18" i="41"/>
  <c r="D21" i="41"/>
  <c r="R48" i="42"/>
  <c r="W48" i="42" s="1"/>
  <c r="V46" i="42"/>
  <c r="V49" i="42" s="1"/>
  <c r="V57" i="42" s="1"/>
  <c r="E19" i="41"/>
  <c r="H19" i="41"/>
  <c r="I19" i="41" s="1"/>
  <c r="H5" i="41"/>
  <c r="H9" i="41"/>
  <c r="I9" i="41" s="1"/>
  <c r="E9" i="41"/>
  <c r="E5" i="41"/>
  <c r="R46" i="42"/>
  <c r="W46" i="42" s="1"/>
  <c r="G5" i="41"/>
  <c r="E6" i="41"/>
  <c r="W29" i="42"/>
  <c r="AK29" i="42" s="1"/>
  <c r="AD29" i="42"/>
  <c r="G6" i="41"/>
  <c r="I6" i="41" s="1"/>
  <c r="H15" i="41"/>
  <c r="I15" i="41" s="1"/>
  <c r="E15" i="41"/>
  <c r="I18" i="41" l="1"/>
  <c r="E10" i="41"/>
  <c r="H8" i="41"/>
  <c r="I8" i="41" s="1"/>
  <c r="E8" i="41"/>
  <c r="I5" i="41"/>
  <c r="E17" i="41"/>
  <c r="H17" i="41"/>
  <c r="I17" i="41" s="1"/>
  <c r="W49" i="42"/>
  <c r="W57" i="42" s="1"/>
  <c r="E21" i="41"/>
  <c r="H21" i="41"/>
  <c r="I21" i="41" s="1"/>
  <c r="E20" i="41"/>
  <c r="H20" i="41"/>
  <c r="I20" i="41" s="1"/>
  <c r="H16" i="41"/>
  <c r="E16" i="41"/>
  <c r="V55" i="42"/>
  <c r="G14" i="41"/>
  <c r="V53" i="42"/>
  <c r="W38" i="42"/>
  <c r="W55" i="42" s="1"/>
  <c r="G10" i="41"/>
  <c r="G27" i="41" s="1"/>
  <c r="H22" i="41" l="1"/>
  <c r="H10" i="41"/>
  <c r="H27" i="41" s="1"/>
  <c r="I10" i="41"/>
  <c r="I27" i="41" s="1"/>
  <c r="E22" i="41"/>
  <c r="G22" i="41"/>
  <c r="G29" i="41" s="1"/>
  <c r="I16" i="41"/>
  <c r="I14" i="41"/>
  <c r="AK38" i="42"/>
  <c r="W53" i="42"/>
  <c r="I22" i="41" l="1"/>
  <c r="I25" i="41" s="1"/>
  <c r="H25" i="41"/>
  <c r="G25" i="41"/>
  <c r="H29" i="41"/>
  <c r="I29" i="41" l="1"/>
  <c r="Z38" i="42"/>
  <c r="S37" i="42"/>
  <c r="S38" i="42" s="1"/>
  <c r="S55" i="42" s="1"/>
  <c r="S53" i="42" l="1"/>
  <c r="AG3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B10 and B11. 
Populations are available for:
</t>
        </r>
        <r>
          <rPr>
            <b/>
            <sz val="10"/>
            <color indexed="81"/>
            <rFont val="Tahoma"/>
            <family val="2"/>
          </rPr>
          <t xml:space="preserve"> - National populations of England, Wales and NI
 - CCGs
 - Local authorities
 - ICSs
 -  NHSE regions
 - Health Boards (Wales)
 - Health and Social Care Trusts (NI)
If row 10 is input, select local population in the cost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will populate in row 20.and the number of people will be displayed in row 21.
0= Local input (input the % rates in row 22 and the number of people displayed in row 23)
1= All population
2= Children 0-11 years
3= Children 0-17 years
4= Children &amp; young people up to 25 years 
5= Adults 18 years and over
6= Females 40 years and over
7= Females 50 years and over
8= Males 40 years and over
9= Males 50 years and over
</t>
        </r>
      </text>
    </comment>
  </commentList>
</comments>
</file>

<file path=xl/sharedStrings.xml><?xml version="1.0" encoding="utf-8"?>
<sst xmlns="http://schemas.openxmlformats.org/spreadsheetml/2006/main" count="1986" uniqueCount="847">
  <si>
    <t>All</t>
  </si>
  <si>
    <t>Males</t>
  </si>
  <si>
    <t>Females</t>
  </si>
  <si>
    <t>-</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</si>
  <si>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</si>
  <si>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</si>
  <si>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</si>
  <si>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</si>
  <si>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</si>
  <si>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</si>
  <si>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</si>
  <si>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</si>
  <si>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</si>
  <si>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</si>
  <si>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</si>
  <si>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</si>
  <si>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</si>
  <si>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</si>
  <si>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</si>
  <si>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</si>
  <si>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</si>
  <si>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</si>
  <si>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</si>
  <si>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</si>
  <si>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</si>
  <si>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</si>
  <si>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</si>
  <si>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</si>
  <si>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</si>
  <si>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</si>
  <si>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</si>
  <si>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</si>
  <si>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</si>
  <si>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</si>
  <si>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</si>
  <si>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</si>
  <si>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</si>
  <si>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</si>
  <si>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</si>
  <si>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</si>
  <si>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</si>
  <si>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</si>
  <si>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</si>
  <si>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</si>
  <si>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</si>
  <si>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</si>
  <si>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</si>
  <si>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</si>
  <si>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</si>
  <si>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</si>
  <si>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</si>
  <si>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</si>
  <si>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</si>
  <si>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</si>
  <si>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</si>
  <si>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</si>
  <si>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</si>
  <si>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</si>
  <si>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</si>
  <si>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</si>
  <si>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</si>
  <si>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</si>
  <si>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</si>
  <si>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</si>
  <si>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</si>
  <si>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</si>
  <si>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</si>
  <si>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</si>
  <si>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</si>
  <si>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</si>
  <si>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</si>
  <si>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</si>
  <si>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</si>
  <si>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</si>
  <si>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</si>
  <si>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</si>
  <si>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</si>
  <si>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</si>
  <si>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</si>
  <si>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</si>
  <si>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</si>
  <si>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</si>
  <si>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</si>
  <si>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</si>
  <si>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</si>
  <si>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</si>
  <si>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</si>
  <si>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</si>
  <si>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</si>
  <si>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</si>
  <si>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</si>
  <si>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</si>
  <si>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</si>
  <si>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</si>
  <si>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</si>
  <si>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</si>
  <si>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</si>
  <si>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</si>
  <si>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</si>
  <si>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</si>
  <si>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</si>
  <si>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</si>
  <si>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</si>
  <si>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</si>
  <si>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</si>
  <si>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</si>
  <si>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</si>
  <si>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</si>
  <si>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</si>
  <si>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</si>
  <si>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</si>
  <si>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</si>
  <si>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</si>
  <si>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</si>
  <si>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</si>
  <si>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</si>
  <si>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</si>
  <si>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</si>
  <si>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</si>
  <si>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</si>
  <si>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</si>
  <si>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</si>
  <si>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</si>
  <si>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</si>
  <si>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</si>
  <si>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</si>
  <si>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</si>
  <si>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</si>
  <si>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</si>
  <si>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</si>
  <si>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</si>
  <si>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</si>
  <si>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</si>
  <si>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</si>
  <si>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</si>
  <si>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</si>
  <si>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</si>
  <si>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</si>
  <si>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</si>
  <si>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</si>
  <si>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</si>
  <si>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</si>
  <si>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</si>
  <si>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</si>
  <si>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</si>
  <si>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</si>
  <si>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</si>
  <si>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</si>
  <si>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</si>
  <si>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</si>
  <si>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</si>
  <si>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</si>
  <si>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</si>
  <si>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</si>
  <si>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</si>
  <si>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</si>
  <si>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</si>
  <si>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</si>
  <si>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</si>
  <si>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</si>
  <si>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</si>
  <si>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</si>
  <si>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</si>
  <si>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</si>
  <si>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</si>
  <si>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</si>
  <si>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</si>
  <si>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</si>
  <si>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</si>
  <si>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</si>
  <si>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</si>
  <si>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</si>
  <si>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</si>
  <si>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</si>
  <si>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</si>
  <si>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</si>
  <si>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</si>
  <si>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</si>
  <si>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</si>
  <si>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</si>
  <si>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</si>
  <si>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</si>
  <si>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</si>
  <si>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</si>
  <si>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</si>
  <si>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</si>
  <si>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</si>
  <si>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</si>
  <si>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</si>
  <si>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</si>
  <si>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</si>
  <si>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</si>
  <si>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</si>
  <si>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</si>
  <si>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</si>
  <si>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</si>
  <si>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</si>
  <si>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</si>
  <si>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</si>
  <si>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</si>
  <si>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</si>
  <si>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</si>
  <si>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</si>
  <si>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</si>
  <si>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</si>
  <si>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</si>
  <si>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</si>
  <si>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</si>
  <si>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</si>
  <si>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</si>
  <si>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</si>
  <si>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</si>
  <si>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</si>
  <si>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</si>
  <si>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</si>
  <si>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</si>
  <si>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</si>
  <si>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</si>
  <si>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</si>
  <si>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</si>
  <si>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</si>
  <si>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</si>
  <si>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</si>
  <si>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</si>
  <si>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</si>
  <si>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</si>
  <si>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</si>
  <si>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</si>
  <si>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</si>
  <si>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</si>
  <si>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</si>
  <si>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</si>
  <si>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</si>
  <si>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</si>
  <si>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</si>
  <si>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</si>
  <si>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</si>
  <si>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</si>
  <si>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</si>
  <si>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</si>
  <si>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</si>
  <si>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</si>
  <si>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</si>
  <si>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</si>
  <si>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</si>
  <si>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</si>
  <si>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</si>
  <si>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</si>
  <si>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</si>
  <si>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</si>
  <si>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</si>
  <si>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</si>
  <si>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</si>
  <si>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</si>
  <si>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</si>
  <si>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</si>
  <si>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</si>
  <si>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</si>
  <si>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</si>
  <si>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</si>
  <si>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</si>
  <si>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</si>
  <si>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</si>
  <si>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</si>
  <si>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</si>
  <si>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</si>
  <si>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</si>
  <si>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</si>
  <si>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</si>
  <si>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</si>
  <si>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</si>
  <si>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</si>
  <si>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</si>
  <si>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</si>
  <si>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</si>
  <si>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</si>
  <si>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</si>
  <si>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</si>
  <si>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</si>
  <si>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</si>
  <si>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</si>
  <si>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</si>
  <si>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</si>
  <si>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</si>
  <si>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</si>
  <si>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</si>
  <si>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</si>
  <si>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</si>
  <si>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</si>
  <si>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</si>
  <si>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</si>
  <si>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</si>
  <si>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</si>
  <si>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</si>
  <si>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</si>
  <si>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</si>
  <si>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</si>
  <si>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</si>
  <si>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</si>
  <si>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</si>
  <si>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</si>
  <si>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</si>
  <si>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</si>
  <si>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</si>
  <si>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</si>
  <si>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</si>
  <si>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</si>
  <si>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</si>
  <si>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</si>
  <si>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</si>
  <si>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</si>
  <si>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</si>
  <si>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</si>
  <si>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</si>
  <si>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</si>
  <si>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</si>
  <si>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</si>
  <si>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</si>
  <si>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</si>
  <si>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</si>
  <si>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</si>
  <si>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</si>
  <si>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</si>
  <si>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</si>
  <si>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</si>
  <si>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</si>
  <si>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</si>
  <si>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</si>
  <si>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</si>
  <si>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</si>
  <si>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</si>
  <si>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</si>
  <si>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</si>
  <si>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</si>
  <si>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</si>
  <si>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</si>
  <si>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</si>
  <si>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</si>
  <si>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</si>
  <si>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</si>
  <si>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</si>
  <si>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</si>
  <si>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</si>
  <si>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</si>
  <si>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</si>
  <si>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</si>
  <si>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</si>
  <si>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</si>
  <si>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</si>
  <si>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</si>
  <si>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</si>
  <si>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</si>
  <si>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</si>
  <si>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</si>
  <si>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</si>
  <si>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</si>
  <si>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</si>
  <si>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</si>
  <si>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</si>
  <si>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</si>
  <si>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</si>
  <si>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</si>
  <si>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</si>
  <si>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</si>
  <si>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</si>
  <si>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</si>
  <si>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</si>
  <si>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</si>
  <si>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</si>
  <si>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</si>
  <si>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</si>
  <si>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</si>
  <si>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</si>
  <si>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</si>
  <si>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</si>
  <si>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</si>
  <si>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</si>
  <si>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</si>
  <si>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</si>
  <si>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</si>
  <si>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</si>
  <si>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</si>
  <si>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</si>
  <si>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</si>
  <si>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</si>
  <si>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</si>
  <si>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</si>
  <si>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</si>
  <si>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</si>
  <si>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</si>
  <si>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</si>
  <si>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</si>
  <si>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</si>
  <si>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</si>
  <si>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</si>
  <si>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</si>
  <si>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</si>
  <si>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</si>
  <si>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</si>
  <si>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</si>
  <si>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</si>
  <si>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</si>
  <si>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</si>
  <si>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</si>
  <si>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</si>
  <si>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</si>
  <si>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</si>
  <si>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</si>
  <si>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</si>
  <si>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</si>
  <si>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</si>
  <si>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</si>
  <si>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</si>
  <si>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</si>
  <si>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</si>
  <si>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</si>
  <si>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</si>
  <si>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</si>
  <si>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</si>
  <si>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</si>
  <si>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</si>
  <si>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</si>
  <si>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</si>
  <si>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</si>
  <si>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</si>
  <si>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</si>
  <si>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</si>
  <si>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</si>
  <si>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</si>
  <si>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</si>
  <si>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</si>
  <si>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</si>
  <si>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</si>
  <si>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</si>
  <si>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</si>
  <si>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</si>
  <si>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</si>
  <si>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</si>
  <si>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</si>
  <si>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</si>
  <si>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</si>
  <si>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</si>
  <si>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</si>
  <si>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</si>
  <si>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</si>
  <si>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</si>
  <si>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</si>
  <si>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</si>
  <si>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</si>
  <si>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</si>
  <si>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</si>
  <si>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</si>
  <si>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</si>
  <si>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</si>
  <si>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</si>
  <si>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</si>
  <si>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</si>
  <si>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</si>
  <si>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</si>
  <si>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</si>
  <si>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</si>
  <si>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</si>
  <si>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</si>
  <si>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</si>
  <si>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</si>
  <si>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</si>
  <si>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</si>
  <si>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</si>
  <si>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</si>
  <si>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</si>
  <si>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</si>
  <si>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</si>
  <si>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</si>
  <si>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</si>
  <si>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</si>
  <si>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</si>
  <si>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</si>
  <si>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</si>
  <si>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</si>
  <si>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</si>
  <si>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</si>
  <si>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</si>
  <si>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</si>
  <si>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</si>
  <si>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</si>
  <si>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</si>
  <si>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</si>
  <si>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</si>
  <si>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</si>
  <si>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</si>
  <si>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</si>
  <si>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</si>
  <si>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</si>
  <si>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</si>
  <si>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</si>
  <si>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</si>
  <si>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</si>
  <si>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</si>
  <si>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</si>
  <si>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</si>
  <si>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</si>
  <si>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</si>
  <si>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</si>
  <si>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</si>
  <si>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Total impact all recommendations</t>
  </si>
  <si>
    <t>Proportion of population</t>
  </si>
  <si>
    <t xml:space="preserve">Organisation type </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</si>
  <si>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</si>
  <si>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</si>
  <si>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</si>
  <si>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</si>
  <si>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</si>
  <si>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</si>
  <si>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</si>
  <si>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</si>
  <si>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</si>
  <si>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</si>
  <si>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</si>
  <si>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</si>
  <si>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</si>
  <si>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</si>
  <si>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</si>
  <si>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</si>
  <si>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</si>
  <si>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</si>
  <si>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</si>
  <si>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</si>
  <si>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</si>
  <si>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</si>
  <si>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</si>
  <si>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</si>
  <si>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</si>
  <si>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</si>
  <si>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</si>
  <si>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</si>
  <si>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</si>
  <si>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</si>
  <si>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</si>
  <si>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</si>
  <si>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</si>
  <si>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</si>
  <si>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</si>
  <si>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</si>
  <si>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</si>
  <si>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</si>
  <si>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</si>
  <si>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</si>
  <si>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</si>
  <si>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</si>
  <si>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</si>
  <si>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</si>
  <si>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</si>
  <si>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</si>
  <si>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</si>
  <si>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</si>
  <si>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</si>
  <si>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</si>
  <si>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</si>
  <si>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</si>
  <si>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</si>
  <si>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</si>
  <si>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</si>
  <si>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</si>
  <si>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</si>
  <si>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</si>
  <si>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</si>
  <si>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</si>
  <si>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</si>
  <si>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</si>
  <si>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</si>
  <si>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</si>
  <si>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</si>
  <si>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</si>
  <si>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</si>
  <si>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</si>
  <si>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</si>
  <si>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</si>
  <si>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</si>
  <si>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</si>
  <si>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</si>
  <si>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</si>
  <si>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</si>
  <si>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</si>
  <si>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</si>
  <si>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</si>
  <si>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</si>
  <si>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</si>
  <si>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</si>
  <si>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</si>
  <si>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</si>
  <si>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</si>
  <si>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</si>
  <si>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</si>
  <si>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</si>
  <si>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</si>
  <si>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</si>
  <si>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</si>
  <si>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</si>
  <si>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</si>
  <si>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</si>
  <si>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</si>
  <si>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</si>
  <si>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</si>
  <si>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</si>
  <si>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</si>
  <si>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</si>
  <si>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</si>
  <si>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</si>
  <si>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</si>
  <si>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</si>
  <si>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</si>
  <si>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</si>
  <si>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</si>
  <si>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</si>
  <si>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</si>
  <si>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</si>
  <si>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</si>
  <si>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</si>
  <si>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</si>
  <si>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</si>
  <si>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</si>
  <si>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</si>
  <si>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</si>
  <si>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</si>
  <si>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</si>
  <si>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</si>
  <si>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</si>
  <si>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</si>
  <si>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</si>
  <si>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</si>
  <si>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</si>
  <si>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</si>
  <si>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</si>
  <si>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</si>
  <si>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</si>
  <si>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</si>
  <si>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</si>
  <si>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</si>
  <si>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</si>
  <si>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</si>
  <si>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</si>
  <si>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</si>
  <si>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</si>
  <si>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</si>
  <si>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</si>
  <si>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</si>
  <si>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</si>
  <si>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</si>
  <si>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</si>
  <si>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</si>
  <si>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</si>
  <si>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</si>
  <si>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</si>
  <si>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</si>
  <si>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</si>
  <si>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</si>
  <si>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</si>
  <si>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</si>
  <si>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</si>
  <si>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</si>
  <si>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</si>
  <si>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</si>
  <si>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</si>
  <si>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</si>
  <si>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</si>
  <si>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</si>
  <si>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</si>
  <si>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</si>
  <si>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</si>
  <si>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</si>
  <si>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</si>
  <si>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</si>
  <si>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</si>
  <si>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</si>
  <si>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</si>
  <si>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</si>
  <si>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</si>
  <si>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</si>
  <si>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</si>
  <si>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</si>
  <si>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</si>
  <si>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</si>
  <si>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</si>
  <si>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</si>
  <si>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</si>
  <si>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</si>
  <si>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</si>
  <si>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</si>
  <si>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</si>
  <si>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</si>
  <si>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</si>
  <si>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</si>
  <si>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</si>
  <si>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</si>
  <si>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</si>
  <si>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</si>
  <si>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</si>
  <si>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</si>
  <si>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</si>
  <si>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</si>
  <si>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</si>
  <si>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</si>
  <si>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</si>
  <si>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</si>
  <si>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</si>
  <si>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</si>
  <si>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</si>
  <si>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</si>
  <si>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</si>
  <si>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</si>
  <si>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</si>
  <si>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</si>
  <si>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</si>
  <si>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</si>
  <si>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</si>
  <si>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</si>
  <si>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</si>
  <si>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</si>
  <si>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</si>
  <si>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</si>
  <si>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</si>
  <si>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</si>
  <si>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</si>
  <si>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</si>
  <si>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</si>
  <si>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</si>
  <si>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</si>
  <si>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</si>
  <si>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</si>
  <si>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</si>
  <si>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</si>
  <si>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</si>
  <si>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</si>
  <si>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</si>
  <si>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</si>
  <si>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</si>
  <si>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</si>
  <si>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</si>
  <si>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</si>
  <si>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</si>
  <si>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</si>
  <si>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</si>
  <si>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</si>
  <si>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</si>
  <si>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</si>
  <si>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</si>
  <si>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Population age modelled</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</si>
  <si>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</si>
  <si>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</si>
  <si>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</si>
  <si>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</si>
  <si>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</si>
  <si>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</si>
  <si>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</si>
  <si>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</si>
  <si>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 NICE 2022. All rights reserved. Subject to Notice of rights.</t>
  </si>
  <si>
    <t>Cash impact</t>
  </si>
  <si>
    <t>Capacity impact (non-cash/cash)</t>
  </si>
  <si>
    <t>Cash impact (£'000)</t>
  </si>
  <si>
    <t>Capacity impact (non-cash/cash) (£'000)</t>
  </si>
  <si>
    <t>Total number of packs needed for year</t>
  </si>
  <si>
    <t>Total cost of treatment exc. VAT</t>
  </si>
  <si>
    <t>Total cost of treatment inc. VAT</t>
  </si>
  <si>
    <t>Concomitant medication (statins)</t>
  </si>
  <si>
    <t>Icosapent ethyl (Vazkepa®) (oral)</t>
  </si>
  <si>
    <t>Statins include ezetimibe, atorvastatin calcium (lipitor and generics), fluvastin sodium (lescol and generics) and pravastatin sodium (pravachol and generics), company BI submission.</t>
  </si>
  <si>
    <t>Price as per table 14, company BI submission</t>
  </si>
  <si>
    <t>NHSE&amp;I highlighted that atorvastin, simvastatin, pravastatin, fluvastatin and rosuvastatin may all be used; with dose variability.</t>
  </si>
  <si>
    <t>People with LDL-C levels less than or equal to 2.60 mmol/litre</t>
  </si>
  <si>
    <t>People with raised triglycerides (150 mg/dL [1.7 mmol/litre] or more)</t>
  </si>
  <si>
    <t xml:space="preserve">79% in ASCVD group received a statin, Steen DL et al 2014. Rounded up to 80% recognising increase in prescribing since 2014. </t>
  </si>
  <si>
    <t xml:space="preserve">Company submission based on Euroapire V (De Backer et al 2019)  </t>
  </si>
  <si>
    <t>Company and NHSE corroborated estimate</t>
  </si>
  <si>
    <t>Dose 
(mg) (local input)</t>
  </si>
  <si>
    <t>Dosage required per day (mg) (local input)</t>
  </si>
  <si>
    <t>Number of  capsules required per cycle (local input)</t>
  </si>
  <si>
    <t>VAT rate (local input)</t>
  </si>
  <si>
    <t>Cost per packet (local input)</t>
  </si>
  <si>
    <t>Number of capsules per packet (local input)</t>
  </si>
  <si>
    <t>icosapent ethyl</t>
  </si>
  <si>
    <t>Notes</t>
  </si>
  <si>
    <t>Two icosapent ethyl 998mg capsules, twice daily (four in total)</t>
  </si>
  <si>
    <t xml:space="preserve">Statins </t>
  </si>
  <si>
    <t xml:space="preserve">Projected increase in incidence or prevalence </t>
  </si>
  <si>
    <t xml:space="preserve">Total </t>
  </si>
  <si>
    <t>Total drug cost</t>
  </si>
  <si>
    <t>91% people are aged 45 and above who have had doctor-diagnosed CVD, IHD, MI, angina, stroke, and IHD or stroke.  Health Survey for England 2017</t>
  </si>
  <si>
    <t>https://digital.nhs.uk/data-and-information/publications/statistical/health-survey-for-england/2017</t>
  </si>
  <si>
    <t>Therefore assume all eligible population are within the age range as per the indication.  Assume people are 45-85 which is 40 years.</t>
  </si>
  <si>
    <t>Other costs</t>
  </si>
  <si>
    <t>Drug costs</t>
  </si>
  <si>
    <t>Total drug costs</t>
  </si>
  <si>
    <t>Total other costs</t>
  </si>
  <si>
    <t>Population growth rate projections (based on 2020 population baseline)</t>
  </si>
  <si>
    <t>People with coronary heart disease (CHD)</t>
  </si>
  <si>
    <t>People with peripheral arterial disease (PAD)</t>
  </si>
  <si>
    <t>People with stroke and transient ischaemic attacks (STIA)</t>
  </si>
  <si>
    <t>Icosapent ethyl with statin therapy for reducing the risk of cardiovascular events in people with raised triglycerides</t>
  </si>
  <si>
    <t>The guidance covers adults aged 18 and over</t>
  </si>
  <si>
    <t>People suitable for statin treatment</t>
  </si>
  <si>
    <t>Other health costs</t>
  </si>
  <si>
    <t>Company BI submission</t>
  </si>
  <si>
    <t>England population midpoint 2020</t>
  </si>
  <si>
    <t>England population forecast at 2026/27</t>
  </si>
  <si>
    <t>Quality and Outcomes Framework 2020-21 - %</t>
  </si>
  <si>
    <t>Number of people (whole England population)</t>
  </si>
  <si>
    <t>People receiving icosapent ethyl with statins</t>
  </si>
  <si>
    <t>People receiving statins alone</t>
  </si>
  <si>
    <t>People receiving icosapent ethyl with statins year 1</t>
  </si>
  <si>
    <t>People receiving icosapent ethyl with statins year 2</t>
  </si>
  <si>
    <t>People receiving icosapent ethyl with statins year 3</t>
  </si>
  <si>
    <t>People receiving icosapent ethyl with statins year 4</t>
  </si>
  <si>
    <t>People receiving icosapent ethyl with statins year 5</t>
  </si>
  <si>
    <t>Total cost of treatment exc. VAT (local input)</t>
  </si>
  <si>
    <t>Icosapent ethyl price as per company submission</t>
  </si>
  <si>
    <t>Annual cumulative discontinuation rates - icosapent ethyl</t>
  </si>
  <si>
    <t>Fill in event costs and % of population expected to for other costs table to be populated.</t>
  </si>
  <si>
    <t>Cost per event (local input)</t>
  </si>
  <si>
    <t>Non fatal myocardial infarction</t>
  </si>
  <si>
    <t xml:space="preserve">Non fatal stroke </t>
  </si>
  <si>
    <t>Coronary revascularisation</t>
  </si>
  <si>
    <t xml:space="preserve">Unstable angina </t>
  </si>
  <si>
    <t>Statins alone - other costs</t>
  </si>
  <si>
    <t>Icosapent ethyl with statins - other costs</t>
  </si>
  <si>
    <t>Total other health costs</t>
  </si>
  <si>
    <t>People receiving statins alone non fatal myocardial infarction costs</t>
  </si>
  <si>
    <t>People receiving statins alone - unstable angina costs</t>
  </si>
  <si>
    <t>People receiving statins alone - coronary revascularisation costs</t>
  </si>
  <si>
    <t>People receiving statins alone - non fatal stroke costs</t>
  </si>
  <si>
    <t>People receiving icosapent ethyl with statins non fatal myocardial infarction costs</t>
  </si>
  <si>
    <t>People receiving icosapent ethyl with statins - non fatal stroke costs</t>
  </si>
  <si>
    <t>People receiving icosapent ethyl with statins - coronary revascularisation costs</t>
  </si>
  <si>
    <t>People receiving icosapent ethyl with statins - unstable angina costs</t>
  </si>
  <si>
    <t>Discontinuation in year</t>
  </si>
  <si>
    <t>Cumulative uptake icosapent ethyl with statins</t>
  </si>
  <si>
    <t>People who discontinue icosapent ethyl with statins  (6 month cost) in year 1</t>
  </si>
  <si>
    <t>People who discontinue icosapent ethyl with statins  (6 month cost) after year 1</t>
  </si>
  <si>
    <t>People who discontinue icosapent ethyl continue with statins alone (6 month cost)</t>
  </si>
  <si>
    <t>People who have discontinue icosapent ethyl with statins  (6 month cost) after year 1</t>
  </si>
  <si>
    <t>Uptake for people receiving statins alone</t>
  </si>
  <si>
    <t>Uptake for people starting icosapent ethyl with statins</t>
  </si>
  <si>
    <t>Potential reduction in adverse events as a result of using icosapent ethyl with statins</t>
  </si>
  <si>
    <t>Number of cycles per treatment year (local input)</t>
  </si>
  <si>
    <t>% of population per year with adverse event - statins alone (local input)</t>
  </si>
  <si>
    <t>% of population per year with adverse event - icosapent ethyl with statin (local input)</t>
  </si>
  <si>
    <t>Weighted average cost per person</t>
  </si>
  <si>
    <t>Where data exist, please insert rates of adverse events into cells B28-B31 and B34-B37 and unit costs into column C. Potential savings will feed through into the resource impact and resource impact over time worksheets.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</si>
</sst>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u/>
      <sz val="11"/>
      <color theme="1"/>
      <name val="Calibri"/>
      <family val="2"/>
      <scheme val="minor"/>
    </font>
    <font>
      <b/>
      <u/>
      <sz val="11"/>
      <color theme="1"/>
      <name val="Calibri"/>
      <family val="2"/>
      <scheme val="minor"/>
    </font>
    <font>
      <u/>
      <sz val="11"/>
      <name val="Arial"/>
      <family val="2"/>
    </font>
    <font>
      <b/>
      <u/>
      <sz val="12"/>
      <color theme="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3"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2" fillId="0" borderId="0"/>
    <xf numFmtId="0" fontId="44" fillId="0" borderId="0"/>
    <xf numFmtId="0" fontId="21" fillId="0" borderId="51" applyNumberFormat="0" applyFill="0" applyAlignment="0" applyProtection="0"/>
    <xf numFmtId="0" fontId="21" fillId="0" borderId="51" applyNumberFormat="0" applyFill="0" applyAlignment="0" applyProtection="0"/>
  </cellStyleXfs>
  <cellXfs count="693">
    <xf numFmtId="0" fontId="0" fillId="0" borderId="0" xfId="0"/>
    <xf numFmtId="0" fontId="6" fillId="24" borderId="0" xfId="0" applyFont="1" applyFill="1"/>
    <xf numFmtId="0" fontId="33" fillId="0" borderId="0" xfId="0" applyFont="1"/>
    <xf numFmtId="0" fontId="37" fillId="0" borderId="0" xfId="0" applyFont="1" applyAlignment="1">
      <alignment wrapText="1"/>
    </xf>
    <xf numFmtId="0" fontId="33" fillId="0" borderId="0" xfId="0" applyFont="1" applyAlignment="1">
      <alignment wrapText="1"/>
    </xf>
    <xf numFmtId="0" fontId="2" fillId="24" borderId="0" xfId="82" applyFill="1"/>
    <xf numFmtId="0" fontId="7" fillId="24" borderId="0" xfId="82" applyFont="1" applyFill="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4" xfId="0" applyFont="1" applyBorder="1" applyAlignment="1">
      <alignment horizontal="center" vertical="center" wrapText="1"/>
    </xf>
    <xf numFmtId="0" fontId="37" fillId="0" borderId="49"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5"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6"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7" xfId="0" applyFont="1" applyBorder="1" applyAlignment="1">
      <alignment horizontal="left"/>
    </xf>
    <xf numFmtId="166" fontId="37" fillId="0" borderId="48"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0" xfId="0" applyFont="1" applyBorder="1"/>
    <xf numFmtId="3" fontId="8" fillId="0" borderId="10" xfId="0" applyNumberFormat="1" applyFont="1" applyBorder="1"/>
    <xf numFmtId="3" fontId="8" fillId="0" borderId="40" xfId="0" applyNumberFormat="1" applyFont="1" applyBorder="1"/>
    <xf numFmtId="3" fontId="37" fillId="0" borderId="10" xfId="0" applyNumberFormat="1" applyFont="1" applyBorder="1"/>
    <xf numFmtId="3" fontId="37" fillId="0" borderId="40" xfId="0" applyNumberFormat="1" applyFont="1" applyBorder="1"/>
    <xf numFmtId="0" fontId="7" fillId="0" borderId="26" xfId="0" applyFont="1" applyBorder="1"/>
    <xf numFmtId="0" fontId="7" fillId="0" borderId="40" xfId="0" applyFont="1" applyBorder="1"/>
    <xf numFmtId="0" fontId="33" fillId="0" borderId="10" xfId="0" applyFont="1" applyBorder="1"/>
    <xf numFmtId="0" fontId="33" fillId="0" borderId="40" xfId="0" applyFont="1" applyBorder="1"/>
    <xf numFmtId="3" fontId="33" fillId="0" borderId="10" xfId="0" applyNumberFormat="1" applyFont="1" applyBorder="1"/>
    <xf numFmtId="3" fontId="33" fillId="0" borderId="40"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0"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1" xfId="0" applyNumberFormat="1" applyFont="1" applyBorder="1"/>
    <xf numFmtId="3" fontId="7" fillId="0" borderId="39" xfId="0" applyNumberFormat="1" applyFont="1" applyBorder="1"/>
    <xf numFmtId="3" fontId="33" fillId="0" borderId="41"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1" xfId="0" applyNumberFormat="1" applyFont="1" applyBorder="1"/>
    <xf numFmtId="3" fontId="37" fillId="0" borderId="41"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9"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1"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7" fillId="29" borderId="0" xfId="0" applyNumberFormat="1" applyFont="1" applyFill="1"/>
    <xf numFmtId="0" fontId="47" fillId="29" borderId="32" xfId="0" applyFont="1" applyFill="1" applyBorder="1" applyAlignment="1">
      <alignment horizontal="left" vertical="top" wrapText="1"/>
    </xf>
    <xf numFmtId="0" fontId="47"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1" xfId="0" applyFont="1" applyFill="1" applyBorder="1" applyAlignment="1">
      <alignment horizontal="left"/>
    </xf>
    <xf numFmtId="0" fontId="33" fillId="26" borderId="41"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2"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0"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2"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2"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6" xfId="87" applyFont="1" applyFill="1" applyBorder="1" applyAlignment="1">
      <alignment horizontal="left" vertical="center" wrapText="1"/>
    </xf>
    <xf numFmtId="0" fontId="5" fillId="28" borderId="56" xfId="0" applyFont="1" applyFill="1" applyBorder="1" applyAlignment="1">
      <alignment horizontal="left" vertical="center" wrapText="1"/>
    </xf>
    <xf numFmtId="0" fontId="41" fillId="28" borderId="56" xfId="72" applyFont="1" applyFill="1" applyBorder="1" applyAlignment="1" applyProtection="1">
      <alignment horizontal="left" vertical="center" wrapText="1"/>
    </xf>
    <xf numFmtId="0" fontId="5" fillId="28" borderId="56" xfId="82" applyFont="1" applyFill="1" applyBorder="1" applyAlignment="1">
      <alignment horizontal="left" vertical="center" wrapText="1"/>
    </xf>
    <xf numFmtId="0" fontId="4" fillId="25" borderId="0" xfId="0" applyFont="1" applyFill="1" applyAlignment="1">
      <alignment vertical="center"/>
    </xf>
    <xf numFmtId="3" fontId="36" fillId="29" borderId="0" xfId="0" applyNumberFormat="1" applyFont="1" applyFill="1"/>
    <xf numFmtId="0" fontId="37" fillId="27" borderId="41"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1"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5" xfId="0" applyFont="1" applyBorder="1" applyAlignment="1">
      <alignment vertical="center" wrapText="1"/>
    </xf>
    <xf numFmtId="0" fontId="33" fillId="0" borderId="33" xfId="0" applyFont="1" applyBorder="1"/>
    <xf numFmtId="0" fontId="33" fillId="0" borderId="0" xfId="0" applyFont="1" applyAlignment="1">
      <alignment vertical="center"/>
    </xf>
    <xf numFmtId="0" fontId="49" fillId="37" borderId="12" xfId="0" applyFont="1" applyFill="1" applyBorder="1" applyAlignment="1">
      <alignment horizontal="left" vertical="center"/>
    </xf>
    <xf numFmtId="0" fontId="5" fillId="28" borderId="56" xfId="72" applyFont="1" applyFill="1" applyBorder="1" applyAlignment="1" applyProtection="1">
      <alignment horizontal="left" vertical="center" wrapText="1"/>
    </xf>
    <xf numFmtId="0" fontId="2" fillId="28" borderId="56" xfId="72" applyFont="1" applyFill="1" applyBorder="1" applyAlignment="1" applyProtection="1">
      <alignment horizontal="left" vertical="center" wrapText="1"/>
    </xf>
    <xf numFmtId="0" fontId="5" fillId="28" borderId="56" xfId="105" applyFont="1" applyFill="1" applyBorder="1" applyAlignment="1">
      <alignment vertical="center" wrapText="1"/>
    </xf>
    <xf numFmtId="0" fontId="33" fillId="0" borderId="40"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63" xfId="0" applyFont="1" applyBorder="1" applyAlignment="1">
      <alignment horizontal="center" vertical="center" wrapText="1"/>
    </xf>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9" fillId="37" borderId="33" xfId="0" applyFont="1" applyFill="1" applyBorder="1" applyAlignment="1">
      <alignment vertical="center" wrapText="1"/>
    </xf>
    <xf numFmtId="0" fontId="49"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1" xfId="0" applyNumberFormat="1" applyBorder="1"/>
    <xf numFmtId="3" fontId="58" fillId="28" borderId="59" xfId="0" applyNumberFormat="1" applyFont="1" applyFill="1" applyBorder="1"/>
    <xf numFmtId="165" fontId="58" fillId="28" borderId="59" xfId="0" applyNumberFormat="1" applyFont="1" applyFill="1" applyBorder="1"/>
    <xf numFmtId="165" fontId="58" fillId="28" borderId="57" xfId="0" applyNumberFormat="1" applyFont="1" applyFill="1" applyBorder="1"/>
    <xf numFmtId="0" fontId="38" fillId="26" borderId="0" xfId="0" applyFont="1" applyFill="1" applyAlignment="1">
      <alignment wrapText="1"/>
    </xf>
    <xf numFmtId="0" fontId="36" fillId="26" borderId="0" xfId="0" applyFont="1" applyFill="1" applyAlignment="1">
      <alignment wrapText="1"/>
    </xf>
    <xf numFmtId="0" fontId="38" fillId="0" borderId="0" xfId="0" applyFont="1" applyAlignment="1">
      <alignment wrapText="1"/>
    </xf>
    <xf numFmtId="0" fontId="33" fillId="41" borderId="0" xfId="0" applyFont="1" applyFill="1" applyAlignment="1">
      <alignment wrapText="1"/>
    </xf>
    <xf numFmtId="0" fontId="37" fillId="41" borderId="0" xfId="0" applyFont="1" applyFill="1" applyAlignment="1">
      <alignment wrapText="1"/>
    </xf>
    <xf numFmtId="0" fontId="58" fillId="28" borderId="60" xfId="0" applyFont="1" applyFill="1" applyBorder="1"/>
    <xf numFmtId="165" fontId="59" fillId="28" borderId="19" xfId="0" applyNumberFormat="1" applyFont="1" applyFill="1" applyBorder="1" applyAlignment="1">
      <alignment vertical="center"/>
    </xf>
    <xf numFmtId="0" fontId="41" fillId="28" borderId="56" xfId="72" applyFont="1" applyFill="1" applyBorder="1" applyAlignment="1" applyProtection="1">
      <alignment vertical="center" wrapText="1"/>
    </xf>
    <xf numFmtId="0" fontId="59" fillId="28" borderId="28" xfId="0" applyFont="1" applyFill="1" applyBorder="1" applyAlignment="1">
      <alignment vertical="center"/>
    </xf>
    <xf numFmtId="0" fontId="59" fillId="28" borderId="29" xfId="0" applyFont="1" applyFill="1" applyBorder="1" applyAlignment="1">
      <alignment vertical="center"/>
    </xf>
    <xf numFmtId="0" fontId="32" fillId="0" borderId="11" xfId="72" applyBorder="1" applyAlignment="1" applyProtection="1">
      <alignment vertical="center" wrapText="1"/>
    </xf>
    <xf numFmtId="0" fontId="49" fillId="0" borderId="0" xfId="0" applyFont="1" applyAlignment="1">
      <alignment vertical="center"/>
    </xf>
    <xf numFmtId="0" fontId="49" fillId="37" borderId="11" xfId="0" applyFont="1" applyFill="1" applyBorder="1" applyAlignment="1">
      <alignment horizontal="left" vertical="center"/>
    </xf>
    <xf numFmtId="0" fontId="37" fillId="0" borderId="44" xfId="0" applyFont="1" applyBorder="1" applyAlignment="1">
      <alignment vertical="center"/>
    </xf>
    <xf numFmtId="9" fontId="8" fillId="40" borderId="74" xfId="92" applyFont="1" applyFill="1" applyBorder="1" applyAlignment="1" applyProtection="1">
      <alignment horizontal="center" vertical="center"/>
      <protection locked="0"/>
    </xf>
    <xf numFmtId="0" fontId="37" fillId="0" borderId="45" xfId="0" applyFont="1" applyBorder="1" applyAlignment="1">
      <alignment vertical="center"/>
    </xf>
    <xf numFmtId="0" fontId="37" fillId="40" borderId="61" xfId="0" applyFont="1" applyFill="1" applyBorder="1" applyAlignment="1" applyProtection="1">
      <alignment horizontal="center" vertical="center"/>
      <protection locked="0"/>
    </xf>
    <xf numFmtId="0" fontId="37" fillId="40" borderId="58" xfId="0" applyFont="1" applyFill="1" applyBorder="1" applyAlignment="1" applyProtection="1">
      <alignment vertical="center" wrapText="1"/>
      <protection locked="0"/>
    </xf>
    <xf numFmtId="3" fontId="33" fillId="40" borderId="57" xfId="0" applyNumberFormat="1" applyFont="1" applyFill="1" applyBorder="1" applyAlignment="1" applyProtection="1">
      <alignment horizontal="center" vertical="center"/>
      <protection locked="0"/>
    </xf>
    <xf numFmtId="0" fontId="37" fillId="0" borderId="75" xfId="0" applyFont="1" applyBorder="1"/>
    <xf numFmtId="0" fontId="33" fillId="40" borderId="11" xfId="0" applyFont="1" applyFill="1" applyBorder="1" applyAlignment="1">
      <alignment horizontal="left" vertical="center" wrapText="1"/>
    </xf>
    <xf numFmtId="0" fontId="4" fillId="0" borderId="0" xfId="0" applyFont="1" applyAlignment="1">
      <alignment horizontal="left" vertical="center" wrapText="1"/>
    </xf>
    <xf numFmtId="165" fontId="55" fillId="0" borderId="0" xfId="0" applyNumberFormat="1" applyFont="1"/>
    <xf numFmtId="0" fontId="55" fillId="0" borderId="0" xfId="0" applyFont="1"/>
    <xf numFmtId="3" fontId="55" fillId="0" borderId="0" xfId="0" applyNumberFormat="1" applyFont="1"/>
    <xf numFmtId="165" fontId="55" fillId="24" borderId="0" xfId="0" applyNumberFormat="1" applyFont="1" applyFill="1"/>
    <xf numFmtId="0" fontId="55" fillId="25" borderId="0" xfId="0" applyFont="1" applyFill="1"/>
    <xf numFmtId="0" fontId="55" fillId="24" borderId="0" xfId="0" applyFont="1" applyFill="1"/>
    <xf numFmtId="0" fontId="4" fillId="0" borderId="0" xfId="0" applyFont="1" applyAlignment="1">
      <alignment horizontal="left" vertical="center"/>
    </xf>
    <xf numFmtId="0" fontId="55" fillId="0" borderId="0" xfId="0" applyFont="1" applyAlignment="1">
      <alignment horizontal="left" vertical="center" wrapText="1"/>
    </xf>
    <xf numFmtId="0" fontId="55" fillId="0" borderId="0" xfId="0" applyFont="1" applyAlignment="1">
      <alignment horizontal="left"/>
    </xf>
    <xf numFmtId="0" fontId="55" fillId="0" borderId="0" xfId="0" applyFont="1" applyAlignment="1">
      <alignment horizontal="center"/>
    </xf>
    <xf numFmtId="0" fontId="55" fillId="25" borderId="0" xfId="0" applyFont="1" applyFill="1" applyAlignment="1">
      <alignment horizontal="left" vertical="center"/>
    </xf>
    <xf numFmtId="0" fontId="55" fillId="25" borderId="0" xfId="0" applyFont="1" applyFill="1" applyAlignment="1">
      <alignment horizontal="center"/>
    </xf>
    <xf numFmtId="0" fontId="52" fillId="25" borderId="0" xfId="0" applyFont="1" applyFill="1" applyAlignment="1">
      <alignment horizontal="left" vertical="center" wrapText="1"/>
    </xf>
    <xf numFmtId="0" fontId="55" fillId="0" borderId="0" xfId="0" applyFont="1" applyAlignment="1">
      <alignment horizontal="right"/>
    </xf>
    <xf numFmtId="0" fontId="55" fillId="25" borderId="0" xfId="0" applyFont="1" applyFill="1" applyAlignment="1">
      <alignment horizontal="right"/>
    </xf>
    <xf numFmtId="0" fontId="33" fillId="25" borderId="58" xfId="0" applyFont="1" applyFill="1" applyBorder="1" applyAlignment="1">
      <alignment horizontal="center" wrapText="1"/>
    </xf>
    <xf numFmtId="0" fontId="33" fillId="25" borderId="59" xfId="0" applyFont="1" applyFill="1" applyBorder="1" applyAlignment="1">
      <alignment horizontal="center" wrapText="1"/>
    </xf>
    <xf numFmtId="3" fontId="33" fillId="25" borderId="59" xfId="0" applyNumberFormat="1" applyFont="1" applyFill="1" applyBorder="1" applyAlignment="1">
      <alignment horizontal="center" wrapText="1"/>
    </xf>
    <xf numFmtId="3" fontId="33" fillId="25" borderId="57"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5"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3" fillId="25" borderId="50" xfId="0" applyFont="1" applyFill="1" applyBorder="1" applyAlignment="1">
      <alignment horizontal="center" wrapText="1"/>
    </xf>
    <xf numFmtId="0" fontId="53" fillId="25" borderId="40" xfId="0" applyFont="1" applyFill="1" applyBorder="1" applyAlignment="1">
      <alignment horizontal="center" wrapText="1"/>
    </xf>
    <xf numFmtId="0" fontId="37" fillId="25" borderId="74" xfId="0" applyFont="1" applyFill="1" applyBorder="1" applyAlignment="1">
      <alignment horizontal="center" wrapText="1"/>
    </xf>
    <xf numFmtId="0" fontId="37" fillId="25" borderId="40" xfId="0" applyFont="1" applyFill="1" applyBorder="1" applyAlignment="1">
      <alignment horizontal="center" wrapText="1"/>
    </xf>
    <xf numFmtId="3" fontId="33" fillId="28" borderId="0" xfId="0" applyNumberFormat="1" applyFont="1" applyFill="1" applyAlignment="1">
      <alignment horizontal="center"/>
    </xf>
    <xf numFmtId="0" fontId="37" fillId="25" borderId="50"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2"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3"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3" fillId="27" borderId="76" xfId="0" applyFont="1" applyFill="1" applyBorder="1" applyAlignment="1">
      <alignment horizontal="center" wrapText="1"/>
    </xf>
    <xf numFmtId="0" fontId="37" fillId="27" borderId="33" xfId="0" applyFont="1" applyFill="1" applyBorder="1" applyAlignment="1">
      <alignment horizontal="center" wrapText="1"/>
    </xf>
    <xf numFmtId="0" fontId="53"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2"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5" fillId="43" borderId="12" xfId="0" applyFont="1" applyFill="1" applyBorder="1"/>
    <xf numFmtId="0" fontId="55" fillId="43" borderId="30" xfId="0" applyFont="1" applyFill="1" applyBorder="1"/>
    <xf numFmtId="0" fontId="55" fillId="43" borderId="17" xfId="0" applyFont="1" applyFill="1" applyBorder="1"/>
    <xf numFmtId="0" fontId="4" fillId="25" borderId="0" xfId="0" applyFont="1" applyFill="1" applyAlignment="1">
      <alignment horizontal="left" vertical="center" wrapText="1"/>
    </xf>
    <xf numFmtId="0" fontId="55" fillId="43" borderId="0" xfId="0" applyFont="1" applyFill="1"/>
    <xf numFmtId="9" fontId="55" fillId="43" borderId="0" xfId="92" applyFont="1" applyFill="1"/>
    <xf numFmtId="9" fontId="55" fillId="43" borderId="0" xfId="92" applyFont="1" applyFill="1" applyBorder="1"/>
    <xf numFmtId="9" fontId="55" fillId="43" borderId="77" xfId="92" applyFont="1" applyFill="1" applyBorder="1" applyAlignment="1">
      <alignment horizontal="center"/>
    </xf>
    <xf numFmtId="9" fontId="55" fillId="43" borderId="0" xfId="92" applyFont="1" applyFill="1" applyAlignment="1">
      <alignment horizontal="center"/>
    </xf>
    <xf numFmtId="9" fontId="55" fillId="43" borderId="77" xfId="0" applyNumberFormat="1" applyFont="1" applyFill="1" applyBorder="1" applyAlignment="1">
      <alignment horizontal="center"/>
    </xf>
    <xf numFmtId="0" fontId="55" fillId="43" borderId="0" xfId="0" applyFont="1" applyFill="1" applyAlignment="1">
      <alignment horizontal="center"/>
    </xf>
    <xf numFmtId="9" fontId="55" fillId="43" borderId="0" xfId="0" applyNumberFormat="1" applyFont="1" applyFill="1" applyAlignment="1">
      <alignment horizontal="center"/>
    </xf>
    <xf numFmtId="168" fontId="55" fillId="43" borderId="77" xfId="92" applyNumberFormat="1" applyFont="1" applyFill="1" applyBorder="1" applyAlignment="1">
      <alignment horizontal="right"/>
    </xf>
    <xf numFmtId="9" fontId="39" fillId="43" borderId="77" xfId="92" applyFont="1" applyFill="1" applyBorder="1" applyAlignment="1">
      <alignment horizontal="right"/>
    </xf>
    <xf numFmtId="168" fontId="39" fillId="43" borderId="77" xfId="92" applyNumberFormat="1" applyFont="1" applyFill="1" applyBorder="1" applyAlignment="1">
      <alignment horizontal="right"/>
    </xf>
    <xf numFmtId="0" fontId="55" fillId="43" borderId="77" xfId="0" applyFont="1" applyFill="1" applyBorder="1"/>
    <xf numFmtId="0" fontId="39" fillId="43" borderId="80" xfId="0" applyFont="1" applyFill="1" applyBorder="1" applyAlignment="1">
      <alignment horizontal="right"/>
    </xf>
    <xf numFmtId="0" fontId="39" fillId="25" borderId="0" xfId="0" applyFont="1" applyFill="1" applyAlignment="1">
      <alignment horizontal="right"/>
    </xf>
    <xf numFmtId="0" fontId="39" fillId="0" borderId="0" xfId="0" applyFont="1" applyAlignment="1">
      <alignment horizontal="right"/>
    </xf>
    <xf numFmtId="0" fontId="4" fillId="24" borderId="0" xfId="0" applyFont="1" applyFill="1" applyAlignment="1">
      <alignment horizontal="left" vertical="center" wrapText="1"/>
    </xf>
    <xf numFmtId="0" fontId="55" fillId="25" borderId="0" xfId="0" applyFont="1" applyFill="1" applyAlignment="1">
      <alignment vertical="center"/>
    </xf>
    <xf numFmtId="0" fontId="53"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4"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5" fillId="25" borderId="0" xfId="0" applyNumberFormat="1" applyFont="1" applyFill="1" applyAlignment="1">
      <alignment horizontal="left"/>
    </xf>
    <xf numFmtId="9" fontId="55"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5" fillId="25" borderId="0" xfId="0" applyNumberFormat="1" applyFont="1" applyFill="1"/>
    <xf numFmtId="9" fontId="37" fillId="25" borderId="0" xfId="92" applyFont="1" applyFill="1" applyAlignment="1">
      <alignment wrapText="1"/>
    </xf>
    <xf numFmtId="0" fontId="39" fillId="25" borderId="0" xfId="0" applyFont="1" applyFill="1"/>
    <xf numFmtId="168" fontId="39" fillId="25" borderId="0" xfId="92" applyNumberFormat="1" applyFont="1" applyFill="1" applyAlignment="1">
      <alignment horizontal="right"/>
    </xf>
    <xf numFmtId="9" fontId="39" fillId="25" borderId="0" xfId="92" applyFont="1" applyFill="1" applyAlignment="1">
      <alignment horizontal="right"/>
    </xf>
    <xf numFmtId="3" fontId="55" fillId="25" borderId="0" xfId="0" applyNumberFormat="1" applyFont="1" applyFill="1"/>
    <xf numFmtId="3" fontId="55" fillId="24" borderId="0" xfId="0" applyNumberFormat="1" applyFont="1" applyFill="1"/>
    <xf numFmtId="165" fontId="55" fillId="24" borderId="0" xfId="0" applyNumberFormat="1" applyFont="1" applyFill="1" applyAlignment="1">
      <alignment vertical="center"/>
    </xf>
    <xf numFmtId="0" fontId="52" fillId="42" borderId="34" xfId="0" applyFont="1" applyFill="1" applyBorder="1" applyAlignment="1">
      <alignment vertical="center"/>
    </xf>
    <xf numFmtId="0" fontId="52" fillId="42" borderId="28" xfId="0" applyFont="1" applyFill="1" applyBorder="1" applyAlignment="1">
      <alignment vertical="center"/>
    </xf>
    <xf numFmtId="0" fontId="55" fillId="0" borderId="0" xfId="0" applyFont="1" applyAlignment="1">
      <alignment vertical="center"/>
    </xf>
    <xf numFmtId="0" fontId="55" fillId="24" borderId="0" xfId="0" applyFont="1" applyFill="1" applyAlignment="1">
      <alignment vertical="center"/>
    </xf>
    <xf numFmtId="0" fontId="55" fillId="26" borderId="12" xfId="0" applyFont="1" applyFill="1" applyBorder="1" applyAlignment="1">
      <alignment vertical="center"/>
    </xf>
    <xf numFmtId="0" fontId="55" fillId="26" borderId="30" xfId="0" applyFont="1" applyFill="1" applyBorder="1" applyAlignment="1">
      <alignment vertical="center"/>
    </xf>
    <xf numFmtId="0" fontId="55" fillId="26" borderId="17" xfId="0" applyFont="1" applyFill="1" applyBorder="1" applyAlignment="1">
      <alignment vertical="center"/>
    </xf>
    <xf numFmtId="0" fontId="54" fillId="0" borderId="0" xfId="0" applyFont="1" applyAlignment="1">
      <alignment vertical="center"/>
    </xf>
    <xf numFmtId="0" fontId="54" fillId="0" borderId="0" xfId="0" applyFont="1"/>
    <xf numFmtId="0" fontId="60" fillId="0" borderId="0" xfId="72" applyFont="1" applyFill="1" applyBorder="1" applyAlignment="1" applyProtection="1">
      <alignment horizontal="left" vertical="top"/>
    </xf>
    <xf numFmtId="0" fontId="61" fillId="0" borderId="0" xfId="0" applyFont="1"/>
    <xf numFmtId="0" fontId="53" fillId="0" borderId="21" xfId="0" applyFont="1" applyBorder="1" applyAlignment="1" applyProtection="1">
      <alignment vertical="center" wrapText="1"/>
      <protection locked="0"/>
    </xf>
    <xf numFmtId="3" fontId="54" fillId="0" borderId="14" xfId="0" applyNumberFormat="1" applyFont="1" applyBorder="1" applyAlignment="1" applyProtection="1">
      <alignment horizontal="center" vertical="center"/>
      <protection locked="0"/>
    </xf>
    <xf numFmtId="0" fontId="62" fillId="25" borderId="0" xfId="82" applyFont="1" applyFill="1"/>
    <xf numFmtId="0" fontId="62" fillId="0" borderId="0" xfId="82" applyFont="1"/>
    <xf numFmtId="0" fontId="48" fillId="0" borderId="0" xfId="0" applyFont="1"/>
    <xf numFmtId="0" fontId="54" fillId="0" borderId="0" xfId="82" applyFont="1"/>
    <xf numFmtId="3" fontId="0" fillId="0" borderId="12" xfId="0" applyNumberFormat="1" applyBorder="1"/>
    <xf numFmtId="3" fontId="58" fillId="28" borderId="81" xfId="0" applyNumberFormat="1" applyFont="1" applyFill="1" applyBorder="1"/>
    <xf numFmtId="165" fontId="0" fillId="0" borderId="45" xfId="0" applyNumberFormat="1" applyBorder="1"/>
    <xf numFmtId="165" fontId="58" fillId="28" borderId="58" xfId="0" applyNumberFormat="1" applyFont="1" applyFill="1" applyBorder="1"/>
    <xf numFmtId="3" fontId="0" fillId="0" borderId="17" xfId="0" applyNumberFormat="1" applyBorder="1"/>
    <xf numFmtId="3" fontId="58" fillId="28" borderId="82" xfId="0" applyNumberFormat="1" applyFont="1" applyFill="1" applyBorder="1"/>
    <xf numFmtId="0" fontId="0" fillId="0" borderId="55" xfId="0" applyBorder="1"/>
    <xf numFmtId="0" fontId="0" fillId="0" borderId="56" xfId="0" applyBorder="1"/>
    <xf numFmtId="0" fontId="58" fillId="0" borderId="53" xfId="0" applyFont="1" applyBorder="1"/>
    <xf numFmtId="0" fontId="61" fillId="25" borderId="0" xfId="0" applyFont="1" applyFill="1" applyAlignment="1">
      <alignment horizontal="right" vertical="center" wrapText="1"/>
    </xf>
    <xf numFmtId="0" fontId="61" fillId="0" borderId="0" xfId="0" applyFont="1" applyAlignment="1">
      <alignment horizontal="left"/>
    </xf>
    <xf numFmtId="3" fontId="54" fillId="0" borderId="0" xfId="0" applyNumberFormat="1" applyFont="1"/>
    <xf numFmtId="0" fontId="61" fillId="0" borderId="0" xfId="0" applyFont="1" applyAlignment="1">
      <alignment horizontal="right" vertical="center" wrapText="1"/>
    </xf>
    <xf numFmtId="0" fontId="61" fillId="0" borderId="0" xfId="0" applyFont="1" applyAlignment="1">
      <alignment horizontal="left" vertical="center"/>
    </xf>
    <xf numFmtId="3" fontId="54" fillId="0" borderId="0" xfId="0" applyNumberFormat="1" applyFont="1" applyAlignment="1">
      <alignment vertical="center"/>
    </xf>
    <xf numFmtId="165" fontId="54" fillId="0" borderId="0" xfId="0" applyNumberFormat="1" applyFont="1" applyAlignment="1">
      <alignment horizontal="right"/>
    </xf>
    <xf numFmtId="165" fontId="54" fillId="0" borderId="0" xfId="0" applyNumberFormat="1" applyFont="1"/>
    <xf numFmtId="3" fontId="33" fillId="0" borderId="56" xfId="0" applyNumberFormat="1" applyFont="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6" xfId="0" applyNumberFormat="1" applyFont="1" applyBorder="1" applyAlignment="1">
      <alignment vertical="center"/>
    </xf>
    <xf numFmtId="3" fontId="33" fillId="0" borderId="56"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8" fillId="0" borderId="14" xfId="0" applyFont="1" applyBorder="1" applyAlignment="1">
      <alignment vertical="center"/>
    </xf>
    <xf numFmtId="0" fontId="48" fillId="0" borderId="0" xfId="0" applyFont="1" applyAlignment="1">
      <alignment vertical="center"/>
    </xf>
    <xf numFmtId="0" fontId="40" fillId="0" borderId="0" xfId="0" applyFont="1"/>
    <xf numFmtId="3" fontId="8" fillId="0" borderId="12" xfId="0" applyNumberFormat="1" applyFont="1" applyBorder="1"/>
    <xf numFmtId="3" fontId="8" fillId="0" borderId="11" xfId="0" applyNumberFormat="1" applyFont="1" applyBorder="1"/>
    <xf numFmtId="0" fontId="7" fillId="0" borderId="41" xfId="0" applyFont="1" applyBorder="1"/>
    <xf numFmtId="0" fontId="7" fillId="0" borderId="0" xfId="0" applyFont="1"/>
    <xf numFmtId="0" fontId="0" fillId="38" borderId="54" xfId="0" applyFill="1" applyBorder="1" applyAlignment="1">
      <alignment horizontal="center" vertical="center" wrapText="1"/>
    </xf>
    <xf numFmtId="0" fontId="0" fillId="38" borderId="49" xfId="0" applyFill="1" applyBorder="1" applyAlignment="1">
      <alignment horizontal="center" vertical="center" wrapText="1"/>
    </xf>
    <xf numFmtId="0" fontId="0" fillId="38" borderId="43" xfId="0" applyFill="1" applyBorder="1" applyAlignment="1">
      <alignment horizontal="center" vertical="center" wrapText="1"/>
    </xf>
    <xf numFmtId="0" fontId="0" fillId="38" borderId="52" xfId="0" applyFill="1" applyBorder="1" applyAlignment="1">
      <alignment horizontal="center" vertical="center" wrapText="1"/>
    </xf>
    <xf numFmtId="0" fontId="48"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8"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8" fillId="37" borderId="49" xfId="0" applyFont="1" applyFill="1" applyBorder="1" applyAlignment="1">
      <alignment horizontal="center" vertical="center" wrapText="1"/>
    </xf>
    <xf numFmtId="0" fontId="0" fillId="24" borderId="49" xfId="0" applyFill="1" applyBorder="1" applyAlignment="1">
      <alignment horizontal="center" vertical="center" wrapText="1"/>
    </xf>
    <xf numFmtId="3" fontId="55" fillId="0" borderId="0" xfId="0" applyNumberFormat="1" applyFont="1" applyAlignment="1">
      <alignment horizontal="right"/>
    </xf>
    <xf numFmtId="0" fontId="8" fillId="0" borderId="17" xfId="0" applyFont="1" applyBorder="1"/>
    <xf numFmtId="0" fontId="54" fillId="0" borderId="0" xfId="0" applyFont="1" applyAlignment="1">
      <alignment horizontal="center"/>
    </xf>
    <xf numFmtId="0" fontId="54" fillId="39" borderId="71" xfId="0" applyFont="1" applyFill="1" applyBorder="1" applyAlignment="1">
      <alignment horizontal="center" wrapText="1"/>
    </xf>
    <xf numFmtId="0" fontId="33" fillId="38" borderId="44" xfId="0" applyFont="1" applyFill="1" applyBorder="1" applyAlignment="1">
      <alignment horizontal="center" wrapText="1"/>
    </xf>
    <xf numFmtId="0" fontId="33" fillId="38" borderId="52" xfId="0" applyFont="1" applyFill="1" applyBorder="1" applyAlignment="1">
      <alignment horizontal="center" wrapText="1"/>
    </xf>
    <xf numFmtId="0" fontId="50" fillId="37" borderId="12" xfId="0" applyFont="1" applyFill="1" applyBorder="1" applyAlignment="1">
      <alignment horizontal="center"/>
    </xf>
    <xf numFmtId="0" fontId="54"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6" xfId="0" applyNumberFormat="1" applyFont="1" applyBorder="1" applyAlignment="1">
      <alignment horizontal="center" wrapText="1"/>
    </xf>
    <xf numFmtId="0" fontId="54" fillId="37" borderId="67" xfId="0" applyFont="1" applyFill="1" applyBorder="1" applyAlignment="1">
      <alignment horizontal="center" wrapText="1"/>
    </xf>
    <xf numFmtId="165" fontId="65" fillId="28" borderId="28" xfId="0" applyNumberFormat="1" applyFont="1" applyFill="1" applyBorder="1" applyAlignment="1">
      <alignment horizontal="right" vertical="center"/>
    </xf>
    <xf numFmtId="3" fontId="65"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5" xfId="0" applyFont="1" applyBorder="1" applyAlignment="1">
      <alignment horizontal="left" vertical="center"/>
    </xf>
    <xf numFmtId="3" fontId="33" fillId="24" borderId="83" xfId="0" applyNumberFormat="1" applyFont="1" applyFill="1" applyBorder="1"/>
    <xf numFmtId="165" fontId="33" fillId="24" borderId="22" xfId="0" applyNumberFormat="1" applyFont="1" applyFill="1" applyBorder="1" applyAlignment="1">
      <alignment horizontal="center" wrapText="1"/>
    </xf>
    <xf numFmtId="165" fontId="37" fillId="24" borderId="59" xfId="0" applyNumberFormat="1" applyFont="1" applyFill="1" applyBorder="1"/>
    <xf numFmtId="165" fontId="37" fillId="28" borderId="20" xfId="0" applyNumberFormat="1" applyFont="1" applyFill="1" applyBorder="1" applyAlignment="1">
      <alignment vertical="center"/>
    </xf>
    <xf numFmtId="3" fontId="33" fillId="24" borderId="59" xfId="0" applyNumberFormat="1" applyFont="1" applyFill="1" applyBorder="1"/>
    <xf numFmtId="0" fontId="48" fillId="37" borderId="37" xfId="0" applyFont="1" applyFill="1" applyBorder="1" applyAlignment="1">
      <alignment horizontal="center" wrapText="1"/>
    </xf>
    <xf numFmtId="0" fontId="48" fillId="37" borderId="49" xfId="0" applyFont="1" applyFill="1" applyBorder="1" applyAlignment="1">
      <alignment horizontal="center" wrapText="1"/>
    </xf>
    <xf numFmtId="0" fontId="48" fillId="37" borderId="32" xfId="0" applyFont="1" applyFill="1" applyBorder="1" applyAlignment="1">
      <alignment horizontal="center" wrapText="1"/>
    </xf>
    <xf numFmtId="0" fontId="0" fillId="24" borderId="49"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10" fontId="33" fillId="40" borderId="11" xfId="92" applyNumberFormat="1" applyFont="1" applyFill="1" applyBorder="1" applyAlignment="1">
      <alignment horizontal="center"/>
    </xf>
    <xf numFmtId="0" fontId="67" fillId="0" borderId="0" xfId="0" applyFont="1" applyAlignment="1">
      <alignment vertical="center"/>
    </xf>
    <xf numFmtId="0" fontId="58" fillId="0" borderId="0" xfId="0" applyFont="1" applyAlignment="1">
      <alignment vertical="center"/>
    </xf>
    <xf numFmtId="0" fontId="52" fillId="39" borderId="19" xfId="0" applyFont="1" applyFill="1" applyBorder="1" applyAlignment="1">
      <alignment vertical="center"/>
    </xf>
    <xf numFmtId="0" fontId="52" fillId="39" borderId="25" xfId="0" applyFont="1" applyFill="1" applyBorder="1" applyAlignment="1">
      <alignment horizontal="center" vertical="center"/>
    </xf>
    <xf numFmtId="0" fontId="52" fillId="0" borderId="0" xfId="0" applyFont="1" applyAlignment="1">
      <alignment vertical="center"/>
    </xf>
    <xf numFmtId="0" fontId="0" fillId="24" borderId="70" xfId="0" applyFill="1" applyBorder="1" applyAlignment="1">
      <alignment horizontal="center" wrapText="1"/>
    </xf>
    <xf numFmtId="3" fontId="58" fillId="28" borderId="84" xfId="0" applyNumberFormat="1" applyFont="1" applyFill="1" applyBorder="1"/>
    <xf numFmtId="3" fontId="0" fillId="0" borderId="61" xfId="0" applyNumberFormat="1" applyBorder="1"/>
    <xf numFmtId="3" fontId="58" fillId="28" borderId="57" xfId="0" applyNumberFormat="1" applyFont="1" applyFill="1" applyBorder="1"/>
    <xf numFmtId="3" fontId="58" fillId="28" borderId="85"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3" fontId="33" fillId="0" borderId="61" xfId="0" applyNumberFormat="1" applyFont="1" applyBorder="1" applyAlignment="1">
      <alignment vertical="center"/>
    </xf>
    <xf numFmtId="0" fontId="33" fillId="0" borderId="45" xfId="0" applyFont="1" applyBorder="1" applyAlignment="1">
      <alignment vertical="center"/>
    </xf>
    <xf numFmtId="3" fontId="33" fillId="0" borderId="27" xfId="0" applyNumberFormat="1" applyFont="1" applyBorder="1" applyAlignment="1">
      <alignment vertical="center"/>
    </xf>
    <xf numFmtId="10" fontId="33" fillId="0" borderId="45" xfId="0" applyNumberFormat="1" applyFont="1" applyBorder="1" applyAlignment="1">
      <alignment vertical="center"/>
    </xf>
    <xf numFmtId="0" fontId="37" fillId="0" borderId="0" xfId="0" applyFont="1" applyAlignment="1">
      <alignment vertical="center"/>
    </xf>
    <xf numFmtId="0" fontId="0" fillId="0" borderId="0" xfId="0" applyAlignment="1">
      <alignment vertical="center" wrapText="1"/>
    </xf>
    <xf numFmtId="0" fontId="45" fillId="28" borderId="56" xfId="0" applyFont="1" applyFill="1" applyBorder="1" applyAlignment="1">
      <alignment vertical="center" wrapText="1"/>
    </xf>
    <xf numFmtId="0" fontId="40" fillId="28" borderId="53" xfId="0" applyFont="1" applyFill="1" applyBorder="1" applyAlignment="1">
      <alignment vertical="center" wrapText="1"/>
    </xf>
    <xf numFmtId="0" fontId="33" fillId="0" borderId="46" xfId="0" applyFont="1" applyBorder="1" applyAlignment="1">
      <alignment vertical="center" wrapText="1"/>
    </xf>
    <xf numFmtId="0" fontId="49" fillId="37" borderId="12" xfId="0" applyFont="1" applyFill="1" applyBorder="1" applyAlignment="1">
      <alignment vertical="center"/>
    </xf>
    <xf numFmtId="0" fontId="51" fillId="37" borderId="17" xfId="0" applyFont="1" applyFill="1" applyBorder="1"/>
    <xf numFmtId="0" fontId="70" fillId="0" borderId="84" xfId="0" applyFont="1" applyBorder="1" applyAlignment="1">
      <alignment vertical="center" wrapText="1"/>
    </xf>
    <xf numFmtId="165" fontId="54" fillId="0" borderId="0" xfId="0" applyNumberFormat="1" applyFont="1" applyAlignment="1">
      <alignment horizontal="right" vertical="center"/>
    </xf>
    <xf numFmtId="3" fontId="33" fillId="0" borderId="45"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4" fillId="0" borderId="0" xfId="0" applyNumberFormat="1" applyFont="1" applyAlignment="1">
      <alignment vertical="center"/>
    </xf>
    <xf numFmtId="0" fontId="54" fillId="37" borderId="44" xfId="0" applyFont="1" applyFill="1" applyBorder="1" applyAlignment="1">
      <alignment horizontal="center" wrapText="1"/>
    </xf>
    <xf numFmtId="0" fontId="33" fillId="28" borderId="49"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5" xfId="0" applyFont="1" applyFill="1" applyBorder="1"/>
    <xf numFmtId="0" fontId="71" fillId="0" borderId="0" xfId="72" applyFont="1" applyFill="1" applyAlignment="1" applyProtection="1"/>
    <xf numFmtId="0" fontId="39" fillId="28" borderId="34" xfId="0" applyFont="1" applyFill="1" applyBorder="1" applyAlignment="1">
      <alignment vertical="center"/>
    </xf>
    <xf numFmtId="0" fontId="37" fillId="24" borderId="11" xfId="0" applyFont="1" applyFill="1" applyBorder="1" applyAlignment="1">
      <alignment vertical="center"/>
    </xf>
    <xf numFmtId="0" fontId="8" fillId="24" borderId="58" xfId="0" applyFont="1" applyFill="1" applyBorder="1" applyAlignment="1">
      <alignment horizontal="left" vertical="center" wrapText="1"/>
    </xf>
    <xf numFmtId="0" fontId="0" fillId="0" borderId="11" xfId="0" applyBorder="1"/>
    <xf numFmtId="0" fontId="0" fillId="24" borderId="54" xfId="0" applyFill="1" applyBorder="1" applyAlignment="1">
      <alignment horizontal="center" wrapText="1"/>
    </xf>
    <xf numFmtId="0" fontId="0" fillId="24" borderId="52" xfId="0" applyFill="1" applyBorder="1" applyAlignment="1">
      <alignment horizontal="center" wrapText="1"/>
    </xf>
    <xf numFmtId="165" fontId="59" fillId="28" borderId="86" xfId="0" applyNumberFormat="1" applyFont="1" applyFill="1" applyBorder="1" applyAlignment="1">
      <alignment vertical="center"/>
    </xf>
    <xf numFmtId="0" fontId="4" fillId="28" borderId="34" xfId="0" applyFont="1" applyFill="1" applyBorder="1" applyAlignment="1">
      <alignment horizontal="left" vertical="center" wrapText="1"/>
    </xf>
    <xf numFmtId="0" fontId="61" fillId="0" borderId="0" xfId="0" applyFont="1" applyAlignment="1">
      <alignment vertical="center"/>
    </xf>
    <xf numFmtId="0" fontId="37" fillId="0" borderId="45" xfId="0" applyFont="1" applyBorder="1" applyAlignment="1">
      <alignment vertical="center" wrapText="1"/>
    </xf>
    <xf numFmtId="165" fontId="0" fillId="0" borderId="11" xfId="0" applyNumberFormat="1" applyBorder="1" applyAlignment="1">
      <alignment vertical="center" wrapText="1"/>
    </xf>
    <xf numFmtId="0" fontId="66" fillId="0" borderId="0" xfId="0" applyFont="1" applyAlignment="1">
      <alignment horizontal="center" vertical="center" wrapText="1"/>
    </xf>
    <xf numFmtId="0" fontId="66"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8" fillId="0" borderId="12" xfId="0" applyNumberFormat="1" applyFont="1" applyBorder="1" applyAlignment="1">
      <alignment vertical="center"/>
    </xf>
    <xf numFmtId="3" fontId="58" fillId="0" borderId="61" xfId="0" applyNumberFormat="1" applyFont="1" applyBorder="1" applyAlignment="1">
      <alignment vertical="center"/>
    </xf>
    <xf numFmtId="3" fontId="58" fillId="0" borderId="30" xfId="0" applyNumberFormat="1" applyFont="1" applyBorder="1" applyAlignment="1">
      <alignment vertical="center"/>
    </xf>
    <xf numFmtId="0" fontId="37" fillId="0" borderId="68" xfId="0" applyFont="1" applyBorder="1" applyAlignment="1">
      <alignment vertical="center" wrapText="1"/>
    </xf>
    <xf numFmtId="165" fontId="58" fillId="0" borderId="59" xfId="0" applyNumberFormat="1" applyFont="1" applyBorder="1" applyAlignment="1">
      <alignment vertical="center"/>
    </xf>
    <xf numFmtId="3" fontId="58" fillId="0" borderId="81" xfId="0" applyNumberFormat="1" applyFont="1" applyBorder="1" applyAlignment="1">
      <alignment vertical="center"/>
    </xf>
    <xf numFmtId="3" fontId="58" fillId="0" borderId="57" xfId="0" applyNumberFormat="1" applyFont="1" applyBorder="1" applyAlignment="1">
      <alignment vertical="center"/>
    </xf>
    <xf numFmtId="3" fontId="58" fillId="0" borderId="69" xfId="0" applyNumberFormat="1" applyFont="1" applyBorder="1" applyAlignment="1">
      <alignment vertical="center"/>
    </xf>
    <xf numFmtId="0" fontId="8" fillId="0" borderId="35" xfId="0" applyFont="1" applyBorder="1" applyAlignment="1">
      <alignment vertical="center" wrapText="1"/>
    </xf>
    <xf numFmtId="165" fontId="5" fillId="0" borderId="0" xfId="82" applyNumberFormat="1" applyFont="1"/>
    <xf numFmtId="165" fontId="5" fillId="0" borderId="0" xfId="82" applyNumberFormat="1" applyFont="1" applyAlignment="1">
      <alignment horizontal="left"/>
    </xf>
    <xf numFmtId="0" fontId="5" fillId="0" borderId="0" xfId="82" applyFont="1"/>
    <xf numFmtId="0" fontId="2" fillId="0" borderId="0" xfId="82"/>
    <xf numFmtId="0" fontId="2" fillId="0" borderId="0" xfId="82" applyAlignment="1">
      <alignment horizontal="center" wrapText="1"/>
    </xf>
    <xf numFmtId="3" fontId="2" fillId="0" borderId="0" xfId="82" applyNumberFormat="1" applyAlignment="1">
      <alignment horizontal="center" wrapText="1"/>
    </xf>
    <xf numFmtId="0" fontId="2" fillId="0" borderId="0" xfId="82" applyAlignment="1">
      <alignment vertical="top"/>
    </xf>
    <xf numFmtId="3" fontId="2" fillId="0" borderId="0" xfId="82" applyNumberFormat="1"/>
    <xf numFmtId="3" fontId="2" fillId="0" borderId="0" xfId="82" applyNumberFormat="1" applyAlignment="1">
      <alignment horizontal="right"/>
    </xf>
    <xf numFmtId="164" fontId="2" fillId="0" borderId="0" xfId="82" applyNumberFormat="1"/>
    <xf numFmtId="165"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xf numFmtId="0" fontId="62" fillId="0" borderId="0" xfId="82" applyFont="1" applyAlignment="1">
      <alignment vertical="top"/>
    </xf>
    <xf numFmtId="0" fontId="2" fillId="0" borderId="0" xfId="82" applyAlignment="1">
      <alignment horizontal="left"/>
    </xf>
    <xf numFmtId="0" fontId="7" fillId="0" borderId="0" xfId="82" applyFont="1" applyAlignment="1">
      <alignment horizontal="left"/>
    </xf>
    <xf numFmtId="0" fontId="32" fillId="0" borderId="0" xfId="72" applyFill="1" applyBorder="1" applyAlignment="1" applyProtection="1">
      <alignment horizontal="left"/>
    </xf>
    <xf numFmtId="0" fontId="56" fillId="0" borderId="0" xfId="72" applyFont="1" applyFill="1" applyBorder="1" applyAlignment="1" applyProtection="1">
      <alignment horizontal="left"/>
    </xf>
    <xf numFmtId="0" fontId="8" fillId="0" borderId="0" xfId="82" applyFont="1" applyAlignment="1">
      <alignment vertical="center"/>
    </xf>
    <xf numFmtId="0" fontId="66" fillId="0" borderId="11" xfId="82" applyFont="1" applyBorder="1" applyAlignment="1">
      <alignment horizontal="center" wrapText="1"/>
    </xf>
    <xf numFmtId="3" fontId="66" fillId="0" borderId="11" xfId="82" applyNumberFormat="1" applyFont="1" applyBorder="1" applyAlignment="1">
      <alignment horizontal="center" wrapText="1"/>
    </xf>
    <xf numFmtId="0" fontId="66" fillId="0" borderId="11" xfId="82" applyFont="1" applyBorder="1" applyAlignment="1">
      <alignment vertical="top"/>
    </xf>
    <xf numFmtId="4" fontId="66" fillId="0" borderId="11" xfId="82" applyNumberFormat="1" applyFont="1" applyBorder="1"/>
    <xf numFmtId="164" fontId="31" fillId="0" borderId="11" xfId="0" applyNumberFormat="1" applyFont="1" applyBorder="1"/>
    <xf numFmtId="0" fontId="48" fillId="0" borderId="0" xfId="82" applyFont="1"/>
    <xf numFmtId="164" fontId="66" fillId="0" borderId="0" xfId="82" applyNumberFormat="1" applyFont="1" applyAlignment="1">
      <alignment horizontal="right"/>
    </xf>
    <xf numFmtId="0" fontId="31" fillId="0" borderId="0" xfId="0" applyFont="1"/>
    <xf numFmtId="164" fontId="72" fillId="0" borderId="11" xfId="82" applyNumberFormat="1" applyFont="1" applyBorder="1"/>
    <xf numFmtId="0" fontId="66" fillId="0" borderId="0" xfId="82" applyFont="1" applyAlignment="1">
      <alignment wrapText="1"/>
    </xf>
    <xf numFmtId="3" fontId="37" fillId="0" borderId="0" xfId="0" applyNumberFormat="1" applyFont="1" applyAlignment="1">
      <alignment vertical="center"/>
    </xf>
    <xf numFmtId="10" fontId="37" fillId="0" borderId="0" xfId="0" applyNumberFormat="1" applyFont="1" applyAlignment="1">
      <alignment vertical="center"/>
    </xf>
    <xf numFmtId="3" fontId="33" fillId="0" borderId="0" xfId="0" applyNumberFormat="1" applyFont="1" applyAlignment="1">
      <alignment vertical="center"/>
    </xf>
    <xf numFmtId="0" fontId="37" fillId="0" borderId="0" xfId="0" applyFont="1" applyAlignment="1">
      <alignment vertical="center" wrapText="1"/>
    </xf>
    <xf numFmtId="0" fontId="37" fillId="0" borderId="46" xfId="0" applyFont="1" applyBorder="1" applyAlignment="1">
      <alignment vertical="center" wrapText="1"/>
    </xf>
    <xf numFmtId="3" fontId="37" fillId="0" borderId="62" xfId="0" applyNumberFormat="1" applyFont="1" applyBorder="1" applyAlignment="1">
      <alignment vertical="center"/>
    </xf>
    <xf numFmtId="10" fontId="37" fillId="0" borderId="46" xfId="0" applyNumberFormat="1" applyFont="1" applyBorder="1" applyAlignment="1">
      <alignment vertical="center"/>
    </xf>
    <xf numFmtId="10" fontId="37" fillId="0" borderId="39" xfId="0" applyNumberFormat="1" applyFont="1" applyBorder="1" applyAlignment="1">
      <alignment vertical="center"/>
    </xf>
    <xf numFmtId="0" fontId="0" fillId="0" borderId="0" xfId="0" applyAlignment="1">
      <alignment horizontal="left" vertical="center" wrapText="1"/>
    </xf>
    <xf numFmtId="0" fontId="32" fillId="0" borderId="0" xfId="72" applyAlignment="1" applyProtection="1">
      <alignment vertical="center" wrapText="1"/>
    </xf>
    <xf numFmtId="0" fontId="32" fillId="0" borderId="0" xfId="72" applyAlignment="1" applyProtection="1">
      <alignment vertical="center"/>
    </xf>
    <xf numFmtId="0" fontId="32" fillId="0" borderId="0" xfId="72" applyAlignment="1" applyProtection="1">
      <alignment horizontal="left" vertical="center"/>
    </xf>
    <xf numFmtId="0" fontId="37" fillId="0" borderId="75" xfId="0" applyFont="1" applyBorder="1" applyAlignment="1">
      <alignment vertical="center" wrapText="1"/>
    </xf>
    <xf numFmtId="3" fontId="37" fillId="0" borderId="15" xfId="0" applyNumberFormat="1" applyFont="1" applyBorder="1" applyAlignment="1">
      <alignment vertical="center"/>
    </xf>
    <xf numFmtId="0" fontId="33" fillId="38" borderId="70" xfId="0" applyFont="1" applyFill="1" applyBorder="1" applyAlignment="1">
      <alignment horizontal="center" wrapText="1"/>
    </xf>
    <xf numFmtId="0" fontId="33" fillId="0" borderId="17" xfId="0" applyFont="1" applyBorder="1" applyAlignment="1">
      <alignment vertical="center"/>
    </xf>
    <xf numFmtId="10" fontId="33" fillId="0" borderId="17" xfId="0" applyNumberFormat="1" applyFont="1" applyBorder="1" applyAlignment="1">
      <alignment vertical="center"/>
    </xf>
    <xf numFmtId="3" fontId="33" fillId="0" borderId="62" xfId="0" applyNumberFormat="1" applyFont="1" applyBorder="1" applyAlignment="1">
      <alignment vertical="center"/>
    </xf>
    <xf numFmtId="0" fontId="33" fillId="24" borderId="31" xfId="0" applyFont="1" applyFill="1" applyBorder="1" applyAlignment="1">
      <alignment horizontal="center" wrapText="1"/>
    </xf>
    <xf numFmtId="0" fontId="33" fillId="24" borderId="23" xfId="0" applyFont="1" applyFill="1" applyBorder="1" applyAlignment="1">
      <alignment horizontal="center" wrapText="1"/>
    </xf>
    <xf numFmtId="0" fontId="33" fillId="0" borderId="44"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63" xfId="0" applyFont="1" applyBorder="1" applyAlignment="1">
      <alignment vertical="center"/>
    </xf>
    <xf numFmtId="0" fontId="37" fillId="24" borderId="46" xfId="0" applyFont="1" applyFill="1" applyBorder="1" applyAlignment="1">
      <alignment vertical="center"/>
    </xf>
    <xf numFmtId="0" fontId="33" fillId="0" borderId="18"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49" xfId="0" applyFont="1" applyBorder="1" applyAlignment="1">
      <alignment vertical="center"/>
    </xf>
    <xf numFmtId="3" fontId="33" fillId="0" borderId="74" xfId="0" applyNumberFormat="1" applyFont="1" applyBorder="1" applyAlignment="1">
      <alignment vertical="center"/>
    </xf>
    <xf numFmtId="10" fontId="33" fillId="0" borderId="0" xfId="0" applyNumberFormat="1" applyFont="1" applyAlignment="1">
      <alignment vertical="center"/>
    </xf>
    <xf numFmtId="0" fontId="8" fillId="24" borderId="0" xfId="82" applyFont="1" applyFill="1"/>
    <xf numFmtId="0" fontId="7" fillId="24" borderId="0" xfId="82" applyFont="1" applyFill="1" applyAlignment="1">
      <alignment vertical="top"/>
    </xf>
    <xf numFmtId="0" fontId="0" fillId="24" borderId="0" xfId="0" applyFill="1"/>
    <xf numFmtId="0" fontId="2" fillId="25" borderId="0" xfId="82" applyFill="1"/>
    <xf numFmtId="0" fontId="7" fillId="25" borderId="0" xfId="82" applyFont="1" applyFill="1"/>
    <xf numFmtId="0" fontId="7" fillId="25" borderId="0" xfId="82" applyFont="1" applyFill="1" applyAlignment="1">
      <alignment vertical="top"/>
    </xf>
    <xf numFmtId="165" fontId="66" fillId="0" borderId="11" xfId="82" applyNumberFormat="1" applyFont="1" applyBorder="1"/>
    <xf numFmtId="165" fontId="72" fillId="0" borderId="11" xfId="82" applyNumberFormat="1" applyFont="1" applyBorder="1"/>
    <xf numFmtId="165" fontId="72" fillId="0" borderId="0" xfId="82" applyNumberFormat="1" applyFont="1"/>
    <xf numFmtId="164" fontId="72" fillId="0" borderId="0" xfId="82" applyNumberFormat="1" applyFont="1"/>
    <xf numFmtId="0" fontId="73" fillId="0" borderId="0" xfId="0" applyFont="1"/>
    <xf numFmtId="0" fontId="74" fillId="0" borderId="0" xfId="0" applyFont="1"/>
    <xf numFmtId="0" fontId="8" fillId="0" borderId="45" xfId="0" applyFont="1" applyBorder="1" applyAlignment="1">
      <alignment horizontal="left" vertical="center" wrapText="1"/>
    </xf>
    <xf numFmtId="165" fontId="33" fillId="0" borderId="11" xfId="0" applyNumberFormat="1" applyFont="1" applyBorder="1"/>
    <xf numFmtId="3" fontId="33" fillId="0" borderId="11" xfId="0" applyNumberFormat="1" applyFont="1" applyBorder="1"/>
    <xf numFmtId="3" fontId="33" fillId="0" borderId="61" xfId="0" applyNumberFormat="1" applyFont="1" applyBorder="1"/>
    <xf numFmtId="3" fontId="33" fillId="0" borderId="17" xfId="0" applyNumberFormat="1" applyFont="1" applyBorder="1"/>
    <xf numFmtId="0" fontId="33" fillId="0" borderId="45" xfId="0" applyFont="1" applyBorder="1"/>
    <xf numFmtId="0" fontId="37" fillId="28" borderId="84" xfId="0" applyFont="1" applyFill="1" applyBorder="1"/>
    <xf numFmtId="0" fontId="39" fillId="28" borderId="73" xfId="0" applyFont="1" applyFill="1" applyBorder="1"/>
    <xf numFmtId="9" fontId="37" fillId="28" borderId="85" xfId="92" applyFont="1" applyFill="1" applyBorder="1"/>
    <xf numFmtId="9" fontId="37" fillId="28" borderId="65" xfId="92" applyFont="1" applyFill="1" applyBorder="1"/>
    <xf numFmtId="9" fontId="37" fillId="28" borderId="87" xfId="92" applyFont="1" applyFill="1" applyBorder="1"/>
    <xf numFmtId="0" fontId="37" fillId="0" borderId="64" xfId="0" applyFont="1" applyBorder="1" applyAlignment="1">
      <alignment vertical="center" wrapText="1"/>
    </xf>
    <xf numFmtId="165" fontId="58" fillId="0" borderId="15" xfId="0" applyNumberFormat="1" applyFont="1" applyBorder="1" applyAlignment="1">
      <alignment vertical="center"/>
    </xf>
    <xf numFmtId="9" fontId="58" fillId="0" borderId="13" xfId="0" applyNumberFormat="1" applyFont="1" applyBorder="1" applyAlignment="1">
      <alignment vertical="center"/>
    </xf>
    <xf numFmtId="9" fontId="58" fillId="0" borderId="62" xfId="0" applyNumberFormat="1" applyFont="1" applyBorder="1" applyAlignment="1">
      <alignment vertical="center"/>
    </xf>
    <xf numFmtId="0" fontId="58" fillId="0" borderId="0" xfId="0" applyFont="1"/>
    <xf numFmtId="3" fontId="58" fillId="0" borderId="0" xfId="0" applyNumberFormat="1" applyFont="1"/>
    <xf numFmtId="165" fontId="58" fillId="0" borderId="0" xfId="0" applyNumberFormat="1" applyFont="1"/>
    <xf numFmtId="3" fontId="58" fillId="28" borderId="87" xfId="0" applyNumberFormat="1" applyFont="1" applyFill="1" applyBorder="1"/>
    <xf numFmtId="0" fontId="37" fillId="24" borderId="44" xfId="0" applyFont="1" applyFill="1" applyBorder="1" applyAlignment="1">
      <alignment vertical="center"/>
    </xf>
    <xf numFmtId="0" fontId="48" fillId="37" borderId="38" xfId="0" applyFont="1" applyFill="1" applyBorder="1" applyAlignment="1">
      <alignment horizontal="center" vertical="center" wrapText="1"/>
    </xf>
    <xf numFmtId="0" fontId="58" fillId="28" borderId="73" xfId="0" applyFont="1" applyFill="1" applyBorder="1"/>
    <xf numFmtId="8" fontId="32" fillId="0" borderId="0" xfId="72" applyNumberFormat="1" applyFill="1" applyBorder="1" applyAlignment="1" applyProtection="1"/>
    <xf numFmtId="0" fontId="0" fillId="0" borderId="11" xfId="0" applyBorder="1" applyAlignment="1">
      <alignment wrapText="1"/>
    </xf>
    <xf numFmtId="0" fontId="8" fillId="0" borderId="0" xfId="82" applyFont="1"/>
    <xf numFmtId="0" fontId="0" fillId="0" borderId="0" xfId="0" applyAlignment="1">
      <alignment horizontal="left" vertical="center"/>
    </xf>
    <xf numFmtId="166" fontId="37" fillId="0" borderId="0" xfId="56" applyNumberFormat="1" applyFont="1" applyFill="1" applyBorder="1"/>
    <xf numFmtId="0" fontId="66" fillId="0" borderId="0" xfId="0" applyFont="1"/>
    <xf numFmtId="1" fontId="0" fillId="0" borderId="0" xfId="0" applyNumberFormat="1"/>
    <xf numFmtId="166" fontId="58" fillId="0" borderId="0" xfId="56" applyNumberFormat="1" applyFont="1" applyFill="1" applyAlignment="1">
      <alignment vertical="center"/>
    </xf>
    <xf numFmtId="166" fontId="0" fillId="0" borderId="0" xfId="56" applyNumberFormat="1" applyFont="1" applyFill="1" applyBorder="1"/>
    <xf numFmtId="166" fontId="66" fillId="0" borderId="0" xfId="0" applyNumberFormat="1" applyFont="1"/>
    <xf numFmtId="166" fontId="66" fillId="0" borderId="0" xfId="0" applyNumberFormat="1" applyFont="1" applyAlignment="1">
      <alignment horizontal="right"/>
    </xf>
    <xf numFmtId="166" fontId="66" fillId="0" borderId="0" xfId="56" applyNumberFormat="1" applyFont="1" applyFill="1"/>
    <xf numFmtId="0" fontId="66" fillId="0" borderId="11" xfId="82" applyFont="1" applyBorder="1"/>
    <xf numFmtId="3" fontId="66" fillId="0" borderId="11" xfId="82" applyNumberFormat="1" applyFont="1" applyBorder="1"/>
    <xf numFmtId="3" fontId="66" fillId="0" borderId="11" xfId="82" applyNumberFormat="1" applyFont="1" applyBorder="1" applyAlignment="1">
      <alignment horizontal="right"/>
    </xf>
    <xf numFmtId="164" fontId="66" fillId="0" borderId="11" xfId="82" applyNumberFormat="1" applyFont="1" applyBorder="1"/>
    <xf numFmtId="8" fontId="0" fillId="0" borderId="11" xfId="0" applyNumberFormat="1" applyBorder="1" applyAlignment="1">
      <alignment vertical="center" wrapText="1"/>
    </xf>
    <xf numFmtId="8" fontId="0" fillId="24" borderId="11" xfId="0" applyNumberFormat="1" applyFill="1" applyBorder="1"/>
    <xf numFmtId="8" fontId="0" fillId="0" borderId="0" xfId="0" applyNumberFormat="1" applyAlignment="1">
      <alignment vertical="center" wrapText="1"/>
    </xf>
    <xf numFmtId="0" fontId="0" fillId="0" borderId="0" xfId="0" applyAlignment="1">
      <alignment wrapText="1"/>
    </xf>
    <xf numFmtId="10" fontId="0" fillId="0" borderId="0" xfId="0" applyNumberFormat="1" applyAlignment="1">
      <alignment vertical="center" wrapText="1"/>
    </xf>
    <xf numFmtId="8" fontId="0" fillId="0" borderId="0" xfId="0" applyNumberFormat="1"/>
    <xf numFmtId="3" fontId="0" fillId="0" borderId="15" xfId="0" applyNumberFormat="1" applyBorder="1"/>
    <xf numFmtId="3" fontId="0" fillId="0" borderId="62" xfId="0" applyNumberFormat="1" applyBorder="1"/>
    <xf numFmtId="3" fontId="0" fillId="0" borderId="18" xfId="0" applyNumberFormat="1" applyBorder="1"/>
    <xf numFmtId="3" fontId="0" fillId="0" borderId="16" xfId="0" applyNumberFormat="1" applyBorder="1"/>
    <xf numFmtId="3" fontId="0" fillId="0" borderId="13" xfId="0" applyNumberFormat="1" applyBorder="1"/>
    <xf numFmtId="0" fontId="7" fillId="0" borderId="46" xfId="0" applyFont="1" applyBorder="1" applyAlignment="1">
      <alignment horizontal="left" vertical="center"/>
    </xf>
    <xf numFmtId="3" fontId="33" fillId="0" borderId="89" xfId="0" applyNumberFormat="1" applyFont="1" applyBorder="1" applyAlignment="1">
      <alignment vertical="center"/>
    </xf>
    <xf numFmtId="3" fontId="33" fillId="0" borderId="88" xfId="0" applyNumberFormat="1" applyFont="1" applyBorder="1" applyAlignment="1">
      <alignment vertical="center"/>
    </xf>
    <xf numFmtId="165" fontId="37" fillId="28" borderId="25" xfId="0" applyNumberFormat="1" applyFont="1" applyFill="1" applyBorder="1" applyAlignment="1">
      <alignment vertical="center"/>
    </xf>
    <xf numFmtId="0" fontId="48" fillId="0" borderId="11" xfId="0" applyFont="1" applyBorder="1"/>
    <xf numFmtId="3" fontId="66" fillId="0" borderId="11" xfId="0" applyNumberFormat="1" applyFont="1" applyBorder="1"/>
    <xf numFmtId="9" fontId="58" fillId="0" borderId="41" xfId="0" applyNumberFormat="1" applyFont="1" applyBorder="1" applyAlignment="1">
      <alignment vertical="center"/>
    </xf>
    <xf numFmtId="3" fontId="0" fillId="0" borderId="30" xfId="0" applyNumberFormat="1" applyBorder="1"/>
    <xf numFmtId="0" fontId="7" fillId="0" borderId="12" xfId="82" applyFont="1" applyBorder="1"/>
    <xf numFmtId="0" fontId="48" fillId="0" borderId="17" xfId="0" applyFont="1" applyBorder="1"/>
    <xf numFmtId="10" fontId="33" fillId="40" borderId="45" xfId="0" applyNumberFormat="1" applyFont="1" applyFill="1" applyBorder="1" applyAlignment="1" applyProtection="1">
      <alignment vertical="center"/>
      <protection locked="0"/>
    </xf>
    <xf numFmtId="10" fontId="33" fillId="40" borderId="44"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11" xfId="0" applyNumberFormat="1" applyFont="1" applyFill="1" applyBorder="1" applyAlignment="1" applyProtection="1">
      <alignment vertical="center"/>
      <protection locked="0"/>
    </xf>
    <xf numFmtId="0" fontId="66" fillId="40" borderId="11" xfId="82" applyFont="1" applyFill="1" applyBorder="1" applyProtection="1">
      <protection locked="0"/>
    </xf>
    <xf numFmtId="3" fontId="66" fillId="40" borderId="11" xfId="82" applyNumberFormat="1" applyFont="1" applyFill="1" applyBorder="1" applyProtection="1">
      <protection locked="0"/>
    </xf>
    <xf numFmtId="3" fontId="66" fillId="40" borderId="11" xfId="82" applyNumberFormat="1" applyFont="1" applyFill="1" applyBorder="1" applyAlignment="1" applyProtection="1">
      <alignment horizontal="right"/>
      <protection locked="0"/>
    </xf>
    <xf numFmtId="164" fontId="66" fillId="40" borderId="11" xfId="82" applyNumberFormat="1" applyFont="1" applyFill="1" applyBorder="1" applyProtection="1">
      <protection locked="0"/>
    </xf>
    <xf numFmtId="9" fontId="31" fillId="40" borderId="11" xfId="0" applyNumberFormat="1" applyFont="1" applyFill="1" applyBorder="1" applyProtection="1">
      <protection locked="0"/>
    </xf>
    <xf numFmtId="10" fontId="0" fillId="40" borderId="11" xfId="0" applyNumberFormat="1" applyFill="1" applyBorder="1" applyAlignment="1" applyProtection="1">
      <alignment vertical="center" wrapText="1"/>
      <protection locked="0"/>
    </xf>
    <xf numFmtId="165" fontId="0" fillId="40" borderId="11" xfId="0" applyNumberFormat="1" applyFill="1" applyBorder="1" applyAlignment="1" applyProtection="1">
      <alignment vertical="center" wrapText="1"/>
      <protection locked="0"/>
    </xf>
    <xf numFmtId="165" fontId="33" fillId="40" borderId="12" xfId="0" applyNumberFormat="1" applyFont="1" applyFill="1" applyBorder="1" applyAlignment="1" applyProtection="1">
      <alignment horizontal="right" vertical="center"/>
      <protection locked="0"/>
    </xf>
    <xf numFmtId="165" fontId="33" fillId="40" borderId="41" xfId="0" applyNumberFormat="1" applyFont="1" applyFill="1" applyBorder="1" applyAlignment="1" applyProtection="1">
      <alignment horizontal="right" vertical="center"/>
      <protection locked="0"/>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30" xfId="0" applyNumberFormat="1" applyFill="1" applyBorder="1" applyAlignment="1" applyProtection="1">
      <alignment vertical="center"/>
      <protection locked="0"/>
    </xf>
    <xf numFmtId="10" fontId="0" fillId="40" borderId="45"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6" xfId="92" applyNumberFormat="1" applyFont="1" applyFill="1" applyBorder="1" applyAlignment="1" applyProtection="1">
      <alignment vertical="center"/>
      <protection locked="0"/>
    </xf>
    <xf numFmtId="10" fontId="0" fillId="40" borderId="61" xfId="0" applyNumberFormat="1" applyFill="1" applyBorder="1" applyAlignment="1" applyProtection="1">
      <alignment vertical="center"/>
      <protection locked="0"/>
    </xf>
    <xf numFmtId="0" fontId="33" fillId="0" borderId="44" xfId="0" applyFont="1" applyBorder="1" applyAlignment="1">
      <alignment vertical="center"/>
    </xf>
    <xf numFmtId="9" fontId="33" fillId="0" borderId="44" xfId="92" applyFont="1" applyBorder="1" applyAlignment="1">
      <alignment vertical="center"/>
    </xf>
    <xf numFmtId="10" fontId="33" fillId="0" borderId="70" xfId="0" applyNumberFormat="1" applyFont="1" applyBorder="1" applyAlignment="1">
      <alignment vertical="center"/>
    </xf>
    <xf numFmtId="0" fontId="33" fillId="0" borderId="84" xfId="0" applyFont="1" applyBorder="1" applyAlignment="1">
      <alignment vertical="center" wrapText="1"/>
    </xf>
    <xf numFmtId="3" fontId="33" fillId="0" borderId="57" xfId="0" applyNumberFormat="1" applyFont="1" applyBorder="1" applyAlignment="1">
      <alignment vertical="center"/>
    </xf>
    <xf numFmtId="9" fontId="33" fillId="0" borderId="84" xfId="92" applyFont="1" applyBorder="1" applyAlignment="1">
      <alignment vertical="center"/>
    </xf>
    <xf numFmtId="3" fontId="33" fillId="0" borderId="65" xfId="0" applyNumberFormat="1" applyFont="1" applyBorder="1" applyAlignment="1">
      <alignment vertical="center"/>
    </xf>
    <xf numFmtId="10" fontId="33" fillId="0" borderId="87" xfId="0" applyNumberFormat="1" applyFont="1" applyBorder="1" applyAlignment="1">
      <alignment vertical="center"/>
    </xf>
    <xf numFmtId="0" fontId="58" fillId="0" borderId="11" xfId="0" applyFont="1" applyBorder="1" applyAlignment="1">
      <alignment horizontal="left" wrapText="1"/>
    </xf>
    <xf numFmtId="0" fontId="0" fillId="0" borderId="11" xfId="0" applyBorder="1" applyAlignment="1">
      <alignment horizontal="left"/>
    </xf>
    <xf numFmtId="0" fontId="58" fillId="24" borderId="11" xfId="0" applyFont="1" applyFill="1" applyBorder="1" applyAlignment="1">
      <alignment horizontal="left" wrapText="1"/>
    </xf>
    <xf numFmtId="0" fontId="75" fillId="0" borderId="0" xfId="82" applyFont="1"/>
    <xf numFmtId="0" fontId="76" fillId="0" borderId="0" xfId="0" applyFont="1"/>
    <xf numFmtId="10" fontId="37" fillId="0" borderId="15" xfId="0" applyNumberFormat="1" applyFont="1" applyBorder="1" applyAlignment="1">
      <alignment vertical="center"/>
    </xf>
    <xf numFmtId="10" fontId="37" fillId="0" borderId="31" xfId="0" applyNumberFormat="1" applyFont="1" applyBorder="1" applyAlignment="1">
      <alignment vertical="center"/>
    </xf>
    <xf numFmtId="3" fontId="37" fillId="0" borderId="23" xfId="0" applyNumberFormat="1" applyFont="1" applyBorder="1" applyAlignment="1">
      <alignment vertical="center"/>
    </xf>
    <xf numFmtId="10" fontId="37" fillId="0" borderId="75" xfId="0" applyNumberFormat="1" applyFont="1" applyBorder="1" applyAlignment="1">
      <alignment vertical="center"/>
    </xf>
    <xf numFmtId="0" fontId="62" fillId="25" borderId="0" xfId="82" applyFont="1" applyFill="1" applyAlignment="1">
      <alignment vertical="center"/>
    </xf>
    <xf numFmtId="0" fontId="62" fillId="0" borderId="0" xfId="82" applyFont="1" applyAlignment="1">
      <alignment vertical="center"/>
    </xf>
    <xf numFmtId="0" fontId="2" fillId="25" borderId="0" xfId="82" applyFill="1" applyAlignment="1">
      <alignment vertical="center"/>
    </xf>
    <xf numFmtId="0" fontId="2" fillId="24" borderId="0" xfId="82" applyFill="1" applyAlignment="1">
      <alignment vertical="center"/>
    </xf>
    <xf numFmtId="9" fontId="33" fillId="40" borderId="11" xfId="92" applyFont="1" applyFill="1" applyBorder="1" applyAlignment="1" applyProtection="1">
      <alignment vertical="center"/>
      <protection locked="0"/>
    </xf>
    <xf numFmtId="9" fontId="33" fillId="40" borderId="61" xfId="92" applyFont="1" applyFill="1" applyBorder="1" applyAlignment="1" applyProtection="1">
      <alignment vertical="center"/>
      <protection locked="0"/>
    </xf>
    <xf numFmtId="9" fontId="33" fillId="40" borderId="17" xfId="92" applyFont="1" applyFill="1" applyBorder="1" applyAlignment="1" applyProtection="1">
      <alignment vertical="center"/>
      <protection locked="0"/>
    </xf>
    <xf numFmtId="0" fontId="66" fillId="0" borderId="0" xfId="0" applyFont="1" applyAlignment="1">
      <alignment vertical="center"/>
    </xf>
    <xf numFmtId="166" fontId="66" fillId="0" borderId="0" xfId="0" applyNumberFormat="1" applyFont="1" applyAlignment="1">
      <alignment vertical="center"/>
    </xf>
    <xf numFmtId="166" fontId="0" fillId="0" borderId="0" xfId="56" applyNumberFormat="1" applyFont="1" applyFill="1" applyBorder="1" applyAlignment="1">
      <alignment vertical="center"/>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5" fillId="0" borderId="43" xfId="0" applyFont="1" applyBorder="1" applyAlignment="1">
      <alignment horizontal="center" wrapText="1"/>
    </xf>
    <xf numFmtId="0" fontId="0" fillId="0" borderId="54" xfId="0" applyBorder="1" applyAlignment="1">
      <alignment horizontal="center" wrapText="1"/>
    </xf>
    <xf numFmtId="0" fontId="0" fillId="0" borderId="52" xfId="0" applyBorder="1" applyAlignment="1">
      <alignment horizontal="center" wrapText="1"/>
    </xf>
    <xf numFmtId="0" fontId="55" fillId="0" borderId="43" xfId="0" applyFont="1" applyBorder="1" applyAlignment="1">
      <alignment horizontal="center"/>
    </xf>
    <xf numFmtId="0" fontId="0" fillId="0" borderId="54" xfId="0" applyBorder="1" applyAlignment="1">
      <alignment horizontal="center"/>
    </xf>
    <xf numFmtId="0" fontId="0" fillId="0" borderId="52"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2"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99"/>
      <color rgb="FF18646E"/>
      <color rgb="FFCCFFFF"/>
      <color rgb="FF99FFCC"/>
      <color rgb="FF15434A"/>
      <color rgb="FFFF00FF"/>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533400</xdr:colOff>
          <xdr:row>54</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2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11</xdr:col>
      <xdr:colOff>5588144</xdr:colOff>
      <xdr:row>3</xdr:row>
      <xdr:rowOff>10318</xdr:rowOff>
    </xdr:to>
    <xdr:pic>
      <xdr:nvPicPr>
        <xdr:cNvPr id="3" name="Picture 1"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707390</xdr:colOff>
      <xdr:row>0</xdr:row>
      <xdr:rowOff>147320</xdr:rowOff>
    </xdr:from>
    <xdr:to>
      <xdr:col>10</xdr:col>
      <xdr:colOff>972935</xdr:colOff>
      <xdr:row>1</xdr:row>
      <xdr:rowOff>191770</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387368</xdr:colOff>
      <xdr:row>2</xdr:row>
      <xdr:rowOff>9934</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digital.nhs.uk/data-and-information/data-tools-and-services/data-services/general-practice-data-hub/quality-outcomes-framework-qof" TargetMode="External"/><Relationship Id="rId13"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esearchgate.net/publication/332620153_Management_of_dyslipidaemia_in_patients_with_coronary_heart_disease_Results_from_the_ESC-EORP_EUROASPIRE_V_survey_in_27_countries" TargetMode="External"/><Relationship Id="rId12"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bmjopen.bmj.com/content/bmjopen/7/2/e013255.full.pdf" TargetMode="External"/><Relationship Id="rId11" Type="http://schemas.openxmlformats.org/officeDocument/2006/relationships/drawing" Target="../drawings/drawing3.xml"/><Relationship Id="rId5" Type="http://schemas.openxmlformats.org/officeDocument/2006/relationships/hyperlink" Target="https://digital.nhs.uk/data-and-information/data-tools-and-services/data-services/general-practice-data-hub/quality-outcomes-framework-qof" TargetMode="External"/><Relationship Id="rId10" Type="http://schemas.openxmlformats.org/officeDocument/2006/relationships/printerSettings" Target="../printerSettings/printerSettings5.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data-tools-and-services/data-services/general-practice-data-hub/quality-outcomes-framework-qo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digital.nhs.uk/data-and-information/publications/statistical/health-survey-for-england/201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14999847407452621"/>
    <pageSetUpPr fitToPage="1"/>
  </sheetPr>
  <dimension ref="A1"/>
  <sheetViews>
    <sheetView showGridLines="0" tabSelected="1" zoomScale="80" zoomScaleNormal="80" workbookViewId="0">
      <selection activeCell="L1" sqref="L1"/>
    </sheetView>
  </sheetViews>
  <sheetFormatPr defaultRowHeight="14.5" x14ac:dyDescent="0.35"/>
  <sheetData/>
  <sheetProtection algorithmName="SHA-512" hashValue="XbE0i/NBVClyyODXy6GvkWZB+eV2UQfJksgCUzR/I3yiHiStoeppsY1oI6DgumRRKP773Y03q5mDnJe14PBBoA==" saltValue="/sXeXnAgfGn9t8j6KFwAF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533400</xdr:colOff>
                <xdr:row>54</xdr:row>
                <xdr:rowOff>171450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7030A0"/>
  </sheetPr>
  <dimension ref="A1:R420"/>
  <sheetViews>
    <sheetView showGridLines="0" zoomScale="80" zoomScaleNormal="80" workbookViewId="0"/>
  </sheetViews>
  <sheetFormatPr defaultColWidth="9.1796875" defaultRowHeight="15.5" x14ac:dyDescent="0.35"/>
  <cols>
    <col min="1" max="1" width="10.81640625" style="232" customWidth="1"/>
    <col min="2" max="3" width="10.81640625" style="343" customWidth="1"/>
    <col min="4" max="6" width="10.81640625" style="230" customWidth="1"/>
    <col min="7" max="12" width="10.81640625" style="232" customWidth="1"/>
    <col min="13" max="17" width="8.1796875" style="232" customWidth="1"/>
    <col min="18" max="18" width="11.54296875" style="232" customWidth="1"/>
    <col min="19" max="16384" width="9.1796875" style="232"/>
  </cols>
  <sheetData>
    <row r="1" spans="1:18" s="344" customFormat="1" ht="30" customHeight="1" thickBot="1" x14ac:dyDescent="0.4">
      <c r="A1" s="345" t="s">
        <v>547</v>
      </c>
      <c r="B1" s="346"/>
      <c r="C1" s="346"/>
      <c r="D1" s="346"/>
      <c r="E1" s="346"/>
      <c r="F1" s="346"/>
      <c r="G1" s="346"/>
      <c r="H1" s="346"/>
      <c r="I1" s="346"/>
      <c r="J1" s="346"/>
      <c r="K1" s="346"/>
      <c r="L1" s="346"/>
      <c r="M1" s="349" t="s">
        <v>562</v>
      </c>
      <c r="N1" s="350"/>
      <c r="O1" s="350"/>
      <c r="P1" s="350"/>
      <c r="Q1" s="350"/>
      <c r="R1" s="351"/>
    </row>
    <row r="2" spans="1:18" ht="15.75" customHeight="1" x14ac:dyDescent="0.35">
      <c r="A2" s="235"/>
      <c r="B2" s="229"/>
      <c r="C2" s="228"/>
      <c r="D2" s="228"/>
      <c r="E2" s="228"/>
      <c r="F2" s="231"/>
      <c r="G2" s="231"/>
      <c r="H2" s="231"/>
      <c r="I2" s="231"/>
      <c r="J2" s="231"/>
      <c r="K2" s="231"/>
      <c r="L2" s="231"/>
      <c r="M2" s="231"/>
      <c r="N2" s="231"/>
      <c r="O2" s="231"/>
      <c r="P2" s="231"/>
      <c r="Q2" s="231"/>
      <c r="R2" s="231"/>
    </row>
    <row r="3" spans="1:18" x14ac:dyDescent="0.35">
      <c r="A3" s="237">
        <v>1200</v>
      </c>
      <c r="B3" s="237" t="s">
        <v>548</v>
      </c>
      <c r="C3" s="228"/>
      <c r="D3" s="228"/>
      <c r="E3" s="228"/>
      <c r="F3" s="231"/>
      <c r="G3" s="231"/>
      <c r="H3" s="231"/>
      <c r="I3" s="231"/>
      <c r="J3" s="231"/>
      <c r="K3" s="231"/>
      <c r="L3" s="231"/>
      <c r="M3" s="231"/>
      <c r="N3" s="231"/>
      <c r="O3" s="231"/>
      <c r="P3" s="231"/>
      <c r="Q3" s="231"/>
      <c r="R3" s="231"/>
    </row>
    <row r="4" spans="1:18" x14ac:dyDescent="0.35">
      <c r="A4" s="237" t="s">
        <v>560</v>
      </c>
      <c r="B4" s="229"/>
      <c r="C4" s="228"/>
      <c r="D4" s="228"/>
      <c r="E4" s="228"/>
      <c r="F4" s="231"/>
      <c r="G4" s="231"/>
      <c r="H4" s="231"/>
      <c r="I4" s="231"/>
      <c r="J4" s="231"/>
      <c r="K4" s="231"/>
      <c r="L4" s="231"/>
      <c r="M4" s="231"/>
      <c r="N4" s="231"/>
      <c r="O4" s="231"/>
      <c r="P4" s="231"/>
      <c r="Q4" s="231"/>
      <c r="R4" s="231"/>
    </row>
    <row r="5" spans="1:18" x14ac:dyDescent="0.35">
      <c r="A5" s="237" t="s">
        <v>561</v>
      </c>
      <c r="B5" s="229"/>
      <c r="C5" s="228"/>
      <c r="D5" s="228"/>
      <c r="E5" s="228"/>
      <c r="F5" s="231"/>
      <c r="G5" s="231"/>
      <c r="H5" s="231"/>
      <c r="I5" s="231"/>
      <c r="J5" s="231"/>
      <c r="K5" s="231"/>
      <c r="L5" s="231"/>
      <c r="M5" s="231"/>
      <c r="N5" s="231"/>
      <c r="O5" s="231"/>
      <c r="P5" s="231"/>
      <c r="Q5" s="231"/>
      <c r="R5" s="231"/>
    </row>
    <row r="6" spans="1:18" x14ac:dyDescent="0.35">
      <c r="A6" s="235" t="s">
        <v>551</v>
      </c>
      <c r="B6" s="229"/>
      <c r="C6" s="228"/>
      <c r="D6" s="228"/>
      <c r="E6" s="228"/>
      <c r="F6" s="231"/>
      <c r="G6" s="231"/>
      <c r="H6" s="231"/>
      <c r="I6" s="231"/>
      <c r="J6" s="231"/>
      <c r="K6" s="231"/>
      <c r="L6" s="231"/>
      <c r="M6" s="231"/>
      <c r="N6" s="231"/>
      <c r="O6" s="231"/>
      <c r="P6" s="231"/>
      <c r="Q6" s="231"/>
      <c r="R6" s="231"/>
    </row>
    <row r="7" spans="1:18" ht="16" thickBot="1" x14ac:dyDescent="0.4">
      <c r="A7" s="228"/>
      <c r="B7" s="228"/>
      <c r="C7" s="228"/>
      <c r="D7" s="228"/>
      <c r="E7" s="228"/>
      <c r="F7" s="231"/>
      <c r="G7" s="231"/>
      <c r="H7" s="231"/>
      <c r="I7" s="231"/>
      <c r="J7" s="231"/>
      <c r="K7" s="231"/>
      <c r="L7" s="231"/>
      <c r="M7" s="231"/>
      <c r="N7" s="231"/>
      <c r="O7" s="231"/>
      <c r="P7" s="231"/>
      <c r="Q7" s="231"/>
      <c r="R7" s="231"/>
    </row>
    <row r="8" spans="1:18" x14ac:dyDescent="0.35">
      <c r="A8" s="682" t="s">
        <v>552</v>
      </c>
      <c r="B8" s="683"/>
      <c r="C8" s="683"/>
      <c r="D8" s="683"/>
      <c r="E8" s="683"/>
      <c r="F8" s="683"/>
      <c r="G8" s="683"/>
      <c r="H8" s="683"/>
      <c r="I8" s="683"/>
      <c r="J8" s="683"/>
      <c r="K8" s="683"/>
      <c r="L8" s="684"/>
      <c r="M8" s="231"/>
      <c r="N8" s="231"/>
      <c r="O8" s="231"/>
      <c r="P8" s="231"/>
      <c r="Q8" s="231"/>
      <c r="R8" s="231"/>
    </row>
    <row r="9" spans="1:18" s="247" customFormat="1" ht="62.15" customHeight="1" thickBot="1" x14ac:dyDescent="0.4">
      <c r="A9" s="242">
        <v>1</v>
      </c>
      <c r="B9" s="243">
        <v>2</v>
      </c>
      <c r="C9" s="244">
        <v>3</v>
      </c>
      <c r="D9" s="243">
        <v>4</v>
      </c>
      <c r="E9" s="243">
        <v>5</v>
      </c>
      <c r="F9" s="244">
        <v>6</v>
      </c>
      <c r="G9" s="243">
        <v>7</v>
      </c>
      <c r="H9" s="243">
        <v>8</v>
      </c>
      <c r="I9" s="244">
        <v>9</v>
      </c>
      <c r="J9" s="243">
        <v>10</v>
      </c>
      <c r="K9" s="243">
        <v>11</v>
      </c>
      <c r="L9" s="245">
        <v>12</v>
      </c>
      <c r="M9" s="231"/>
      <c r="N9" s="231"/>
      <c r="O9" s="231"/>
      <c r="P9" s="231"/>
      <c r="Q9" s="231"/>
      <c r="R9" s="231"/>
    </row>
    <row r="10" spans="1:18" s="247" customFormat="1" ht="28.4" customHeight="1" x14ac:dyDescent="0.35">
      <c r="A10" s="322"/>
      <c r="B10" s="254"/>
      <c r="C10" s="323"/>
      <c r="D10" s="322"/>
      <c r="E10" s="254"/>
      <c r="F10" s="323"/>
      <c r="G10" s="322"/>
      <c r="H10" s="254"/>
      <c r="I10" s="323"/>
      <c r="J10" s="322"/>
      <c r="K10" s="254"/>
      <c r="L10" s="324">
        <v>90</v>
      </c>
      <c r="M10" s="231"/>
      <c r="N10" s="231"/>
      <c r="O10" s="231"/>
      <c r="P10" s="231"/>
      <c r="Q10" s="231"/>
      <c r="R10" s="231"/>
    </row>
    <row r="11" spans="1:18" s="16" customFormat="1" ht="25.4" customHeight="1" x14ac:dyDescent="0.35">
      <c r="A11" s="249"/>
      <c r="B11" s="249"/>
      <c r="C11" s="249"/>
      <c r="D11" s="250"/>
      <c r="E11" s="250"/>
      <c r="F11" s="250"/>
      <c r="G11" s="249"/>
      <c r="H11" s="249"/>
      <c r="I11" s="249"/>
      <c r="J11" s="250"/>
      <c r="K11" s="325">
        <v>90</v>
      </c>
      <c r="L11" s="325">
        <v>90</v>
      </c>
      <c r="M11" s="231"/>
      <c r="N11" s="231"/>
      <c r="O11" s="231"/>
      <c r="P11" s="231"/>
      <c r="Q11" s="231"/>
      <c r="R11" s="231"/>
    </row>
    <row r="12" spans="1:18" s="16" customFormat="1" ht="25.4" customHeight="1" x14ac:dyDescent="0.35">
      <c r="A12" s="249"/>
      <c r="B12" s="249"/>
      <c r="C12" s="249"/>
      <c r="D12" s="250"/>
      <c r="E12" s="250"/>
      <c r="F12" s="250"/>
      <c r="G12" s="249"/>
      <c r="H12" s="249"/>
      <c r="I12" s="249"/>
      <c r="J12" s="325">
        <v>90</v>
      </c>
      <c r="K12" s="325">
        <v>90</v>
      </c>
      <c r="L12" s="325">
        <v>90</v>
      </c>
      <c r="M12" s="231"/>
      <c r="N12" s="231"/>
      <c r="O12" s="231"/>
      <c r="P12" s="231"/>
      <c r="Q12" s="231"/>
      <c r="R12" s="231"/>
    </row>
    <row r="13" spans="1:18" s="16" customFormat="1" ht="25.4" customHeight="1" x14ac:dyDescent="0.35">
      <c r="A13" s="249"/>
      <c r="B13" s="249"/>
      <c r="C13" s="249"/>
      <c r="D13" s="250"/>
      <c r="E13" s="250"/>
      <c r="F13" s="250"/>
      <c r="G13" s="249"/>
      <c r="H13" s="249"/>
      <c r="I13" s="325">
        <v>90</v>
      </c>
      <c r="J13" s="325">
        <v>90</v>
      </c>
      <c r="K13" s="325">
        <v>90</v>
      </c>
      <c r="L13" s="325">
        <v>90</v>
      </c>
      <c r="M13" s="231"/>
      <c r="N13" s="231"/>
      <c r="O13" s="231"/>
      <c r="P13" s="231"/>
      <c r="Q13" s="231"/>
      <c r="R13" s="231"/>
    </row>
    <row r="14" spans="1:18" s="16" customFormat="1" ht="25.4" customHeight="1" x14ac:dyDescent="0.35">
      <c r="A14" s="270"/>
      <c r="B14" s="270"/>
      <c r="C14" s="270"/>
      <c r="D14" s="326"/>
      <c r="E14" s="326"/>
      <c r="F14" s="326"/>
      <c r="G14" s="270"/>
      <c r="H14" s="325">
        <v>90</v>
      </c>
      <c r="I14" s="325">
        <v>90</v>
      </c>
      <c r="J14" s="325">
        <v>90</v>
      </c>
      <c r="K14" s="325">
        <v>90</v>
      </c>
      <c r="L14" s="325">
        <v>90</v>
      </c>
      <c r="M14" s="231"/>
      <c r="N14" s="231"/>
      <c r="O14" s="231"/>
      <c r="P14" s="231"/>
      <c r="Q14" s="231"/>
      <c r="R14" s="231"/>
    </row>
    <row r="15" spans="1:18" s="16" customFormat="1" ht="25.4" customHeight="1" x14ac:dyDescent="0.35">
      <c r="A15" s="277"/>
      <c r="B15" s="278"/>
      <c r="C15" s="279"/>
      <c r="D15" s="327"/>
      <c r="E15" s="278"/>
      <c r="F15" s="279"/>
      <c r="G15" s="325">
        <v>90</v>
      </c>
      <c r="H15" s="325">
        <v>90</v>
      </c>
      <c r="I15" s="325">
        <v>90</v>
      </c>
      <c r="J15" s="325">
        <v>90</v>
      </c>
      <c r="K15" s="325">
        <v>90</v>
      </c>
      <c r="L15" s="325">
        <v>90</v>
      </c>
      <c r="M15" s="231"/>
      <c r="N15" s="231"/>
      <c r="O15" s="231"/>
      <c r="P15" s="231"/>
      <c r="Q15" s="231"/>
      <c r="R15" s="231"/>
    </row>
    <row r="16" spans="1:18" s="16" customFormat="1" ht="25.4" customHeight="1" x14ac:dyDescent="0.35">
      <c r="A16" s="249"/>
      <c r="B16" s="249"/>
      <c r="C16" s="249"/>
      <c r="D16" s="250"/>
      <c r="E16" s="250"/>
      <c r="F16" s="325">
        <v>90</v>
      </c>
      <c r="G16" s="325">
        <v>90</v>
      </c>
      <c r="H16" s="325">
        <v>90</v>
      </c>
      <c r="I16" s="325">
        <v>90</v>
      </c>
      <c r="J16" s="325">
        <v>90</v>
      </c>
      <c r="K16" s="325">
        <v>90</v>
      </c>
      <c r="L16" s="325">
        <v>90</v>
      </c>
      <c r="M16" s="231"/>
      <c r="N16" s="231"/>
      <c r="O16" s="231"/>
      <c r="P16" s="231"/>
      <c r="Q16" s="231"/>
      <c r="R16" s="231"/>
    </row>
    <row r="17" spans="1:18" s="16" customFormat="1" ht="25.4" customHeight="1" x14ac:dyDescent="0.35">
      <c r="A17" s="249"/>
      <c r="B17" s="249"/>
      <c r="C17" s="249"/>
      <c r="D17" s="250"/>
      <c r="E17" s="325">
        <v>90</v>
      </c>
      <c r="F17" s="325">
        <v>90</v>
      </c>
      <c r="G17" s="325">
        <v>90</v>
      </c>
      <c r="H17" s="325">
        <v>90</v>
      </c>
      <c r="I17" s="325">
        <v>90</v>
      </c>
      <c r="J17" s="325">
        <v>90</v>
      </c>
      <c r="K17" s="325">
        <v>90</v>
      </c>
      <c r="L17" s="325">
        <v>90</v>
      </c>
      <c r="M17" s="231"/>
      <c r="N17" s="231"/>
      <c r="O17" s="231"/>
      <c r="P17" s="231"/>
      <c r="Q17" s="231"/>
      <c r="R17" s="231"/>
    </row>
    <row r="18" spans="1:18" s="16" customFormat="1" ht="25.4" customHeight="1" x14ac:dyDescent="0.35">
      <c r="A18" s="249"/>
      <c r="B18" s="249"/>
      <c r="C18" s="249"/>
      <c r="D18" s="325">
        <v>90</v>
      </c>
      <c r="E18" s="325">
        <v>90</v>
      </c>
      <c r="F18" s="325">
        <v>90</v>
      </c>
      <c r="G18" s="325">
        <v>90</v>
      </c>
      <c r="H18" s="325">
        <v>90</v>
      </c>
      <c r="I18" s="325">
        <v>90</v>
      </c>
      <c r="J18" s="325">
        <v>90</v>
      </c>
      <c r="K18" s="325">
        <v>90</v>
      </c>
      <c r="L18" s="325">
        <v>90</v>
      </c>
      <c r="M18" s="231"/>
      <c r="N18" s="231"/>
      <c r="O18" s="231"/>
      <c r="P18" s="231"/>
      <c r="Q18" s="231"/>
      <c r="R18" s="231"/>
    </row>
    <row r="19" spans="1:18" s="16" customFormat="1" ht="25.4" customHeight="1" x14ac:dyDescent="0.35">
      <c r="A19" s="249"/>
      <c r="B19" s="249"/>
      <c r="C19" s="325">
        <v>90</v>
      </c>
      <c r="D19" s="325">
        <v>90</v>
      </c>
      <c r="E19" s="325">
        <v>90</v>
      </c>
      <c r="F19" s="325">
        <v>90</v>
      </c>
      <c r="G19" s="325">
        <v>90</v>
      </c>
      <c r="H19" s="325">
        <v>90</v>
      </c>
      <c r="I19" s="325">
        <v>90</v>
      </c>
      <c r="J19" s="325">
        <v>90</v>
      </c>
      <c r="K19" s="325">
        <v>90</v>
      </c>
      <c r="L19" s="325">
        <v>90</v>
      </c>
      <c r="M19" s="231"/>
      <c r="N19" s="231"/>
      <c r="O19" s="231"/>
      <c r="P19" s="231"/>
      <c r="Q19" s="231"/>
      <c r="R19" s="231"/>
    </row>
    <row r="20" spans="1:18" s="247" customFormat="1" ht="25.4" customHeight="1" x14ac:dyDescent="0.35">
      <c r="A20" s="249"/>
      <c r="B20" s="325">
        <v>90</v>
      </c>
      <c r="C20" s="325">
        <v>90</v>
      </c>
      <c r="D20" s="325">
        <v>90</v>
      </c>
      <c r="E20" s="325">
        <v>90</v>
      </c>
      <c r="F20" s="325">
        <v>90</v>
      </c>
      <c r="G20" s="325">
        <v>90</v>
      </c>
      <c r="H20" s="325">
        <v>90</v>
      </c>
      <c r="I20" s="325">
        <v>90</v>
      </c>
      <c r="J20" s="325">
        <v>90</v>
      </c>
      <c r="K20" s="325">
        <v>90</v>
      </c>
      <c r="L20" s="325">
        <v>90</v>
      </c>
      <c r="M20" s="231"/>
      <c r="N20" s="231"/>
      <c r="O20" s="231"/>
      <c r="P20" s="231"/>
      <c r="Q20" s="231"/>
      <c r="R20" s="231"/>
    </row>
    <row r="21" spans="1:18" s="328" customFormat="1" ht="25.4" customHeight="1" x14ac:dyDescent="0.35">
      <c r="A21" s="325">
        <v>90</v>
      </c>
      <c r="B21" s="325">
        <v>90</v>
      </c>
      <c r="C21" s="325">
        <v>90</v>
      </c>
      <c r="D21" s="325">
        <v>90</v>
      </c>
      <c r="E21" s="325">
        <v>90</v>
      </c>
      <c r="F21" s="325">
        <v>90</v>
      </c>
      <c r="G21" s="325">
        <v>90</v>
      </c>
      <c r="H21" s="325">
        <v>90</v>
      </c>
      <c r="I21" s="325">
        <v>90</v>
      </c>
      <c r="J21" s="325">
        <v>90</v>
      </c>
      <c r="K21" s="325">
        <v>90</v>
      </c>
      <c r="L21" s="325">
        <v>90</v>
      </c>
      <c r="M21" s="231"/>
      <c r="N21" s="231"/>
      <c r="O21" s="231"/>
      <c r="P21" s="231"/>
      <c r="Q21" s="231"/>
      <c r="R21" s="231"/>
    </row>
    <row r="22" spans="1:18" s="16" customFormat="1" ht="30" customHeight="1" x14ac:dyDescent="0.3">
      <c r="A22" s="329">
        <f>SUM(A10:A21)</f>
        <v>90</v>
      </c>
      <c r="B22" s="329">
        <f t="shared" ref="B22:L22" si="0">SUM(B10:B21)</f>
        <v>180</v>
      </c>
      <c r="C22" s="329">
        <f t="shared" si="0"/>
        <v>270</v>
      </c>
      <c r="D22" s="329">
        <f t="shared" si="0"/>
        <v>360</v>
      </c>
      <c r="E22" s="329">
        <f t="shared" si="0"/>
        <v>450</v>
      </c>
      <c r="F22" s="329">
        <f t="shared" si="0"/>
        <v>540</v>
      </c>
      <c r="G22" s="329">
        <f t="shared" si="0"/>
        <v>630</v>
      </c>
      <c r="H22" s="329">
        <f t="shared" si="0"/>
        <v>720</v>
      </c>
      <c r="I22" s="329">
        <f t="shared" si="0"/>
        <v>810</v>
      </c>
      <c r="J22" s="329">
        <f t="shared" si="0"/>
        <v>900</v>
      </c>
      <c r="K22" s="329">
        <f t="shared" si="0"/>
        <v>990</v>
      </c>
      <c r="L22" s="329">
        <f t="shared" si="0"/>
        <v>1080</v>
      </c>
      <c r="M22" s="330" t="s">
        <v>553</v>
      </c>
      <c r="N22" s="11"/>
      <c r="O22" s="11"/>
      <c r="P22" s="11"/>
      <c r="Q22" s="11"/>
      <c r="R22" s="11"/>
    </row>
    <row r="23" spans="1:18" s="16" customFormat="1" ht="30" customHeight="1" x14ac:dyDescent="0.3">
      <c r="A23" s="329"/>
      <c r="B23" s="329"/>
      <c r="C23" s="329"/>
      <c r="D23" s="329"/>
      <c r="E23" s="329"/>
      <c r="F23" s="329"/>
      <c r="G23" s="329"/>
      <c r="H23" s="329"/>
      <c r="I23" s="329"/>
      <c r="J23" s="329"/>
      <c r="K23" s="329"/>
      <c r="L23" s="331" t="s">
        <v>554</v>
      </c>
      <c r="M23" s="330"/>
      <c r="N23" s="11"/>
      <c r="O23" s="11"/>
      <c r="P23" s="11"/>
      <c r="Q23" s="11"/>
      <c r="R23" s="11"/>
    </row>
    <row r="24" spans="1:18" ht="30" customHeight="1" x14ac:dyDescent="0.35">
      <c r="A24" s="332">
        <f>A22/$A$3</f>
        <v>7.4999999999999997E-2</v>
      </c>
      <c r="B24" s="332">
        <f t="shared" ref="B24:L24" si="1">B22/$A$3</f>
        <v>0.15</v>
      </c>
      <c r="C24" s="332">
        <f t="shared" si="1"/>
        <v>0.22500000000000001</v>
      </c>
      <c r="D24" s="332">
        <f t="shared" si="1"/>
        <v>0.3</v>
      </c>
      <c r="E24" s="332">
        <f t="shared" si="1"/>
        <v>0.375</v>
      </c>
      <c r="F24" s="332">
        <f t="shared" si="1"/>
        <v>0.45</v>
      </c>
      <c r="G24" s="332">
        <f t="shared" si="1"/>
        <v>0.52500000000000002</v>
      </c>
      <c r="H24" s="332">
        <f t="shared" si="1"/>
        <v>0.6</v>
      </c>
      <c r="I24" s="332">
        <f t="shared" si="1"/>
        <v>0.67500000000000004</v>
      </c>
      <c r="J24" s="332">
        <f t="shared" si="1"/>
        <v>0.75</v>
      </c>
      <c r="K24" s="332">
        <f t="shared" si="1"/>
        <v>0.82499999999999996</v>
      </c>
      <c r="L24" s="332">
        <f t="shared" si="1"/>
        <v>0.9</v>
      </c>
      <c r="M24" s="333" t="s">
        <v>555</v>
      </c>
      <c r="N24" s="231"/>
      <c r="O24" s="231"/>
      <c r="P24" s="231"/>
      <c r="Q24" s="231"/>
      <c r="R24" s="231"/>
    </row>
    <row r="25" spans="1:18" ht="30" customHeight="1" x14ac:dyDescent="0.35">
      <c r="A25" s="11"/>
      <c r="B25" s="329"/>
      <c r="C25" s="329"/>
      <c r="D25" s="335"/>
      <c r="E25" s="335"/>
      <c r="F25" s="335"/>
      <c r="G25" s="11"/>
      <c r="H25" s="11"/>
      <c r="I25" s="11"/>
      <c r="J25" s="11"/>
      <c r="K25" s="11"/>
      <c r="L25" s="336">
        <f>SUM(A24:L24)</f>
        <v>5.8500000000000005</v>
      </c>
      <c r="M25" s="231"/>
      <c r="N25" s="231"/>
      <c r="O25" s="231"/>
      <c r="P25" s="231"/>
      <c r="Q25" s="231"/>
      <c r="R25" s="231"/>
    </row>
    <row r="26" spans="1:18" ht="30" customHeight="1" x14ac:dyDescent="0.35">
      <c r="A26" s="11"/>
      <c r="B26" s="329"/>
      <c r="C26" s="329"/>
      <c r="D26" s="335"/>
      <c r="E26" s="335"/>
      <c r="F26" s="335"/>
      <c r="G26" s="11"/>
      <c r="H26" s="11"/>
      <c r="I26" s="11"/>
      <c r="J26" s="11"/>
      <c r="K26" s="11"/>
      <c r="L26" s="241" t="s">
        <v>556</v>
      </c>
      <c r="M26" s="231"/>
      <c r="N26" s="231"/>
      <c r="O26" s="231"/>
      <c r="P26" s="231"/>
      <c r="Q26" s="231"/>
      <c r="R26" s="231"/>
    </row>
    <row r="27" spans="1:18" ht="30" customHeight="1" x14ac:dyDescent="0.35">
      <c r="A27" s="11"/>
      <c r="B27" s="329"/>
      <c r="C27" s="329"/>
      <c r="D27" s="335"/>
      <c r="E27" s="335"/>
      <c r="F27" s="335"/>
      <c r="G27" s="11"/>
      <c r="H27" s="11"/>
      <c r="I27" s="11"/>
      <c r="J27" s="11"/>
      <c r="K27" s="11"/>
      <c r="L27" s="338">
        <f>L25/(12*100%)</f>
        <v>0.48750000000000004</v>
      </c>
      <c r="M27" s="339" t="s">
        <v>557</v>
      </c>
      <c r="N27" s="231"/>
      <c r="O27" s="231"/>
      <c r="P27" s="231"/>
      <c r="Q27" s="231"/>
      <c r="R27" s="231"/>
    </row>
    <row r="28" spans="1:18" x14ac:dyDescent="0.35">
      <c r="A28" s="231"/>
      <c r="B28" s="342"/>
      <c r="C28" s="342"/>
      <c r="D28" s="337"/>
      <c r="E28" s="337"/>
      <c r="F28" s="337"/>
      <c r="G28" s="231"/>
      <c r="H28" s="231"/>
      <c r="I28" s="231"/>
      <c r="J28" s="231"/>
      <c r="K28" s="231"/>
      <c r="L28" s="241" t="s">
        <v>558</v>
      </c>
      <c r="M28" s="231"/>
      <c r="N28" s="231"/>
      <c r="O28" s="231"/>
      <c r="P28" s="231"/>
      <c r="Q28" s="231"/>
      <c r="R28" s="231"/>
    </row>
    <row r="29" spans="1:18" x14ac:dyDescent="0.35">
      <c r="A29" s="231"/>
      <c r="B29" s="342"/>
      <c r="C29" s="342"/>
      <c r="D29" s="337"/>
      <c r="E29" s="337"/>
      <c r="F29" s="337"/>
      <c r="G29" s="231"/>
      <c r="H29" s="231"/>
      <c r="I29" s="231"/>
      <c r="J29" s="231"/>
      <c r="K29" s="231"/>
      <c r="L29" s="241" t="s">
        <v>559</v>
      </c>
      <c r="M29" s="231"/>
      <c r="N29" s="231"/>
      <c r="O29" s="231"/>
      <c r="P29" s="231"/>
      <c r="Q29" s="231"/>
      <c r="R29" s="231"/>
    </row>
    <row r="30" spans="1:18" s="230" customFormat="1" x14ac:dyDescent="0.35">
      <c r="A30" s="228"/>
      <c r="B30" s="229"/>
      <c r="C30" s="229"/>
      <c r="D30" s="227"/>
      <c r="E30" s="227"/>
      <c r="F30" s="227"/>
      <c r="G30" s="227"/>
      <c r="H30" s="227"/>
      <c r="I30" s="227"/>
      <c r="J30" s="227"/>
      <c r="K30" s="227"/>
      <c r="L30" s="227"/>
      <c r="M30" s="227"/>
      <c r="N30" s="227"/>
      <c r="O30" s="227"/>
      <c r="P30" s="227"/>
      <c r="Q30" s="227"/>
      <c r="R30" s="227"/>
    </row>
    <row r="31" spans="1:18" s="230" customFormat="1" x14ac:dyDescent="0.35">
      <c r="A31" s="232"/>
      <c r="B31" s="343"/>
      <c r="C31" s="343"/>
    </row>
    <row r="32" spans="1:18" s="230" customFormat="1" x14ac:dyDescent="0.35">
      <c r="A32" s="232"/>
      <c r="B32" s="343"/>
      <c r="C32" s="343"/>
    </row>
    <row r="33" spans="1:3" s="230" customFormat="1" x14ac:dyDescent="0.35">
      <c r="A33" s="232"/>
      <c r="B33" s="343"/>
      <c r="C33" s="343"/>
    </row>
    <row r="34" spans="1:3" s="230" customFormat="1" x14ac:dyDescent="0.35">
      <c r="A34" s="232"/>
      <c r="B34" s="343"/>
      <c r="C34" s="343"/>
    </row>
    <row r="35" spans="1:3" s="230" customFormat="1" x14ac:dyDescent="0.35">
      <c r="A35" s="232"/>
      <c r="B35" s="343"/>
      <c r="C35" s="343"/>
    </row>
    <row r="36" spans="1:3" s="230" customFormat="1" x14ac:dyDescent="0.35">
      <c r="A36" s="232"/>
      <c r="B36" s="343"/>
      <c r="C36" s="343"/>
    </row>
    <row r="37" spans="1:3" s="230" customFormat="1" x14ac:dyDescent="0.35">
      <c r="A37" s="232"/>
      <c r="B37" s="343"/>
      <c r="C37" s="343"/>
    </row>
    <row r="38" spans="1:3" s="230" customFormat="1" x14ac:dyDescent="0.35">
      <c r="A38" s="232"/>
      <c r="B38" s="343"/>
      <c r="C38" s="343"/>
    </row>
    <row r="39" spans="1:3" s="230" customFormat="1" x14ac:dyDescent="0.35">
      <c r="A39" s="232"/>
      <c r="B39" s="343"/>
      <c r="C39" s="343"/>
    </row>
    <row r="40" spans="1:3" s="230" customFormat="1" x14ac:dyDescent="0.35">
      <c r="A40" s="232"/>
      <c r="B40" s="343"/>
      <c r="C40" s="343"/>
    </row>
    <row r="41" spans="1:3" s="230" customFormat="1" x14ac:dyDescent="0.35">
      <c r="A41" s="232"/>
      <c r="B41" s="343"/>
      <c r="C41" s="343"/>
    </row>
    <row r="42" spans="1:3" s="230" customFormat="1" x14ac:dyDescent="0.35">
      <c r="A42" s="232"/>
      <c r="B42" s="343"/>
      <c r="C42" s="343"/>
    </row>
    <row r="43" spans="1:3" s="230" customFormat="1" x14ac:dyDescent="0.35">
      <c r="A43" s="232"/>
      <c r="B43" s="343"/>
      <c r="C43" s="343"/>
    </row>
    <row r="44" spans="1:3" s="230" customFormat="1" x14ac:dyDescent="0.35">
      <c r="A44" s="232"/>
      <c r="B44" s="343"/>
      <c r="C44" s="343"/>
    </row>
    <row r="45" spans="1:3" s="230" customFormat="1" x14ac:dyDescent="0.35">
      <c r="A45" s="232"/>
      <c r="B45" s="343"/>
      <c r="C45" s="343"/>
    </row>
    <row r="46" spans="1:3" s="230" customFormat="1" x14ac:dyDescent="0.35">
      <c r="A46" s="232"/>
      <c r="B46" s="343"/>
      <c r="C46" s="343"/>
    </row>
    <row r="47" spans="1:3" s="230" customFormat="1" x14ac:dyDescent="0.35">
      <c r="A47" s="232"/>
      <c r="B47" s="343"/>
      <c r="C47" s="343"/>
    </row>
    <row r="48" spans="1:3" s="230" customFormat="1" x14ac:dyDescent="0.35">
      <c r="A48" s="232"/>
      <c r="B48" s="343"/>
      <c r="C48" s="343"/>
    </row>
    <row r="49" spans="1:3" s="230" customFormat="1" x14ac:dyDescent="0.35">
      <c r="A49" s="232"/>
      <c r="B49" s="343"/>
      <c r="C49" s="343"/>
    </row>
    <row r="50" spans="1:3" s="230" customFormat="1" x14ac:dyDescent="0.35">
      <c r="A50" s="232"/>
      <c r="B50" s="343"/>
      <c r="C50" s="343"/>
    </row>
    <row r="51" spans="1:3" s="230" customFormat="1" x14ac:dyDescent="0.35">
      <c r="A51" s="232"/>
      <c r="B51" s="343"/>
      <c r="C51" s="343"/>
    </row>
    <row r="52" spans="1:3" s="230" customFormat="1" x14ac:dyDescent="0.35">
      <c r="A52" s="232"/>
      <c r="B52" s="343"/>
      <c r="C52" s="343"/>
    </row>
    <row r="53" spans="1:3" s="230" customFormat="1" x14ac:dyDescent="0.35">
      <c r="A53" s="232"/>
      <c r="B53" s="343"/>
      <c r="C53" s="343"/>
    </row>
    <row r="54" spans="1:3" s="230" customFormat="1" x14ac:dyDescent="0.35">
      <c r="A54" s="232"/>
      <c r="B54" s="343"/>
      <c r="C54" s="343"/>
    </row>
    <row r="55" spans="1:3" s="230" customFormat="1" x14ac:dyDescent="0.35">
      <c r="A55" s="232"/>
      <c r="B55" s="343"/>
      <c r="C55" s="343"/>
    </row>
    <row r="56" spans="1:3" s="230" customFormat="1" x14ac:dyDescent="0.35">
      <c r="A56" s="232"/>
      <c r="B56" s="343"/>
      <c r="C56" s="343"/>
    </row>
    <row r="57" spans="1:3" s="230" customFormat="1" x14ac:dyDescent="0.35">
      <c r="A57" s="232"/>
      <c r="B57" s="343"/>
      <c r="C57" s="343"/>
    </row>
    <row r="58" spans="1:3" s="230" customFormat="1" x14ac:dyDescent="0.35">
      <c r="A58" s="232"/>
      <c r="B58" s="343"/>
      <c r="C58" s="343"/>
    </row>
    <row r="59" spans="1:3" s="230" customFormat="1" x14ac:dyDescent="0.35">
      <c r="A59" s="232"/>
      <c r="B59" s="343"/>
      <c r="C59" s="343"/>
    </row>
    <row r="60" spans="1:3" s="230" customFormat="1" x14ac:dyDescent="0.35">
      <c r="A60" s="232"/>
      <c r="B60" s="343"/>
      <c r="C60" s="343"/>
    </row>
    <row r="61" spans="1:3" s="230" customFormat="1" x14ac:dyDescent="0.35">
      <c r="A61" s="232"/>
      <c r="B61" s="343"/>
      <c r="C61" s="343"/>
    </row>
    <row r="62" spans="1:3" s="230" customFormat="1" x14ac:dyDescent="0.35">
      <c r="A62" s="232"/>
      <c r="B62" s="343"/>
      <c r="C62" s="343"/>
    </row>
    <row r="63" spans="1:3" s="230" customFormat="1" x14ac:dyDescent="0.35">
      <c r="A63" s="232"/>
      <c r="B63" s="343"/>
      <c r="C63" s="343"/>
    </row>
    <row r="64" spans="1:3" s="230" customFormat="1" x14ac:dyDescent="0.35">
      <c r="A64" s="232"/>
      <c r="B64" s="343"/>
      <c r="C64" s="343"/>
    </row>
    <row r="65" spans="1:3" s="230" customFormat="1" x14ac:dyDescent="0.35">
      <c r="A65" s="232"/>
      <c r="B65" s="343"/>
      <c r="C65" s="343"/>
    </row>
    <row r="66" spans="1:3" s="230" customFormat="1" x14ac:dyDescent="0.35">
      <c r="A66" s="232"/>
      <c r="B66" s="343"/>
      <c r="C66" s="343"/>
    </row>
    <row r="67" spans="1:3" s="230" customFormat="1" x14ac:dyDescent="0.35">
      <c r="A67" s="232"/>
      <c r="B67" s="343"/>
      <c r="C67" s="343"/>
    </row>
    <row r="68" spans="1:3" s="230" customFormat="1" x14ac:dyDescent="0.35">
      <c r="A68" s="232"/>
      <c r="B68" s="343"/>
      <c r="C68" s="343"/>
    </row>
    <row r="69" spans="1:3" s="230" customFormat="1" x14ac:dyDescent="0.35">
      <c r="A69" s="232"/>
      <c r="B69" s="343"/>
      <c r="C69" s="343"/>
    </row>
    <row r="70" spans="1:3" s="230" customFormat="1" x14ac:dyDescent="0.35">
      <c r="A70" s="232"/>
      <c r="B70" s="343"/>
      <c r="C70" s="343"/>
    </row>
    <row r="71" spans="1:3" s="230" customFormat="1" x14ac:dyDescent="0.35">
      <c r="A71" s="232"/>
      <c r="B71" s="343"/>
      <c r="C71" s="343"/>
    </row>
    <row r="72" spans="1:3" s="230" customFormat="1" x14ac:dyDescent="0.35">
      <c r="A72" s="232"/>
      <c r="B72" s="343"/>
      <c r="C72" s="343"/>
    </row>
    <row r="73" spans="1:3" s="230" customFormat="1" x14ac:dyDescent="0.35">
      <c r="A73" s="232"/>
      <c r="B73" s="343"/>
      <c r="C73" s="343"/>
    </row>
    <row r="74" spans="1:3" s="230" customFormat="1" x14ac:dyDescent="0.35">
      <c r="A74" s="232"/>
      <c r="B74" s="343"/>
      <c r="C74" s="343"/>
    </row>
    <row r="75" spans="1:3" s="230" customFormat="1" x14ac:dyDescent="0.35">
      <c r="A75" s="232"/>
      <c r="B75" s="343"/>
      <c r="C75" s="343"/>
    </row>
    <row r="76" spans="1:3" s="230" customFormat="1" x14ac:dyDescent="0.35">
      <c r="A76" s="232"/>
      <c r="B76" s="343"/>
      <c r="C76" s="343"/>
    </row>
    <row r="77" spans="1:3" s="230" customFormat="1" x14ac:dyDescent="0.35">
      <c r="A77" s="232"/>
      <c r="B77" s="343"/>
      <c r="C77" s="343"/>
    </row>
    <row r="78" spans="1:3" s="230" customFormat="1" x14ac:dyDescent="0.35">
      <c r="A78" s="232"/>
      <c r="B78" s="343"/>
      <c r="C78" s="343"/>
    </row>
    <row r="79" spans="1:3" s="230" customFormat="1" x14ac:dyDescent="0.35">
      <c r="A79" s="232"/>
      <c r="B79" s="343"/>
      <c r="C79" s="343"/>
    </row>
    <row r="80" spans="1:3" s="230" customFormat="1" x14ac:dyDescent="0.35">
      <c r="A80" s="232"/>
      <c r="B80" s="343"/>
      <c r="C80" s="343"/>
    </row>
    <row r="81" spans="1:3" s="230" customFormat="1" x14ac:dyDescent="0.35">
      <c r="A81" s="232"/>
      <c r="B81" s="343"/>
      <c r="C81" s="343"/>
    </row>
    <row r="82" spans="1:3" s="230" customFormat="1" x14ac:dyDescent="0.35">
      <c r="A82" s="232"/>
      <c r="B82" s="343"/>
      <c r="C82" s="343"/>
    </row>
    <row r="83" spans="1:3" s="230" customFormat="1" x14ac:dyDescent="0.35">
      <c r="A83" s="232"/>
      <c r="B83" s="343"/>
      <c r="C83" s="343"/>
    </row>
    <row r="84" spans="1:3" s="230" customFormat="1" x14ac:dyDescent="0.35">
      <c r="A84" s="232"/>
      <c r="B84" s="343"/>
      <c r="C84" s="343"/>
    </row>
    <row r="85" spans="1:3" s="230" customFormat="1" x14ac:dyDescent="0.35">
      <c r="A85" s="232"/>
      <c r="B85" s="343"/>
      <c r="C85" s="343"/>
    </row>
    <row r="86" spans="1:3" s="230" customFormat="1" x14ac:dyDescent="0.35">
      <c r="A86" s="232"/>
      <c r="B86" s="343"/>
      <c r="C86" s="343"/>
    </row>
    <row r="87" spans="1:3" s="230" customFormat="1" x14ac:dyDescent="0.35">
      <c r="A87" s="232"/>
      <c r="B87" s="343"/>
      <c r="C87" s="343"/>
    </row>
    <row r="88" spans="1:3" s="230" customFormat="1" x14ac:dyDescent="0.35">
      <c r="A88" s="232"/>
      <c r="B88" s="343"/>
      <c r="C88" s="343"/>
    </row>
    <row r="89" spans="1:3" s="230" customFormat="1" x14ac:dyDescent="0.35">
      <c r="A89" s="232"/>
      <c r="B89" s="343"/>
      <c r="C89" s="343"/>
    </row>
    <row r="90" spans="1:3" s="230" customFormat="1" x14ac:dyDescent="0.35">
      <c r="A90" s="232"/>
      <c r="B90" s="343"/>
      <c r="C90" s="343"/>
    </row>
    <row r="91" spans="1:3" s="230" customFormat="1" x14ac:dyDescent="0.35">
      <c r="A91" s="232"/>
      <c r="B91" s="343"/>
      <c r="C91" s="343"/>
    </row>
    <row r="92" spans="1:3" s="230" customFormat="1" x14ac:dyDescent="0.35">
      <c r="A92" s="232"/>
      <c r="B92" s="343"/>
      <c r="C92" s="343"/>
    </row>
    <row r="93" spans="1:3" s="230" customFormat="1" x14ac:dyDescent="0.35">
      <c r="A93" s="232"/>
      <c r="B93" s="343"/>
      <c r="C93" s="343"/>
    </row>
    <row r="94" spans="1:3" s="230" customFormat="1" x14ac:dyDescent="0.35">
      <c r="A94" s="232"/>
      <c r="B94" s="343"/>
      <c r="C94" s="343"/>
    </row>
    <row r="95" spans="1:3" s="230" customFormat="1" x14ac:dyDescent="0.35">
      <c r="A95" s="232"/>
      <c r="B95" s="343"/>
      <c r="C95" s="343"/>
    </row>
    <row r="96" spans="1:3" s="230" customFormat="1" x14ac:dyDescent="0.35">
      <c r="A96" s="232"/>
      <c r="B96" s="343"/>
      <c r="C96" s="343"/>
    </row>
    <row r="97" spans="1:3" s="230" customFormat="1" x14ac:dyDescent="0.35">
      <c r="A97" s="232"/>
      <c r="B97" s="343"/>
      <c r="C97" s="343"/>
    </row>
    <row r="98" spans="1:3" s="230" customFormat="1" x14ac:dyDescent="0.35">
      <c r="A98" s="232"/>
      <c r="B98" s="343"/>
      <c r="C98" s="343"/>
    </row>
    <row r="99" spans="1:3" s="230" customFormat="1" x14ac:dyDescent="0.35">
      <c r="A99" s="232"/>
      <c r="B99" s="343"/>
      <c r="C99" s="343"/>
    </row>
    <row r="100" spans="1:3" s="230" customFormat="1" x14ac:dyDescent="0.35">
      <c r="A100" s="232"/>
      <c r="B100" s="343"/>
      <c r="C100" s="343"/>
    </row>
    <row r="101" spans="1:3" s="230" customFormat="1" x14ac:dyDescent="0.35">
      <c r="A101" s="232"/>
      <c r="B101" s="343"/>
      <c r="C101" s="343"/>
    </row>
    <row r="102" spans="1:3" s="230" customFormat="1" x14ac:dyDescent="0.35">
      <c r="A102" s="232"/>
      <c r="B102" s="343"/>
      <c r="C102" s="343"/>
    </row>
    <row r="103" spans="1:3" s="230" customFormat="1" x14ac:dyDescent="0.35">
      <c r="A103" s="232"/>
      <c r="B103" s="343"/>
      <c r="C103" s="343"/>
    </row>
    <row r="104" spans="1:3" s="230" customFormat="1" x14ac:dyDescent="0.35">
      <c r="A104" s="232"/>
      <c r="B104" s="343"/>
      <c r="C104" s="343"/>
    </row>
    <row r="105" spans="1:3" s="230" customFormat="1" x14ac:dyDescent="0.35">
      <c r="A105" s="232"/>
      <c r="B105" s="343"/>
      <c r="C105" s="343"/>
    </row>
    <row r="106" spans="1:3" s="230" customFormat="1" x14ac:dyDescent="0.35">
      <c r="A106" s="232"/>
      <c r="B106" s="343"/>
      <c r="C106" s="343"/>
    </row>
    <row r="107" spans="1:3" s="230" customFormat="1" x14ac:dyDescent="0.35">
      <c r="A107" s="232"/>
      <c r="B107" s="343"/>
      <c r="C107" s="343"/>
    </row>
    <row r="108" spans="1:3" s="230" customFormat="1" x14ac:dyDescent="0.35">
      <c r="A108" s="232"/>
      <c r="B108" s="343"/>
      <c r="C108" s="343"/>
    </row>
    <row r="109" spans="1:3" s="230" customFormat="1" x14ac:dyDescent="0.35">
      <c r="A109" s="232"/>
      <c r="B109" s="343"/>
      <c r="C109" s="343"/>
    </row>
    <row r="110" spans="1:3" s="230" customFormat="1" x14ac:dyDescent="0.35">
      <c r="A110" s="232"/>
      <c r="B110" s="343"/>
      <c r="C110" s="343"/>
    </row>
    <row r="111" spans="1:3" s="230" customFormat="1" x14ac:dyDescent="0.35">
      <c r="A111" s="232"/>
      <c r="B111" s="343"/>
      <c r="C111" s="343"/>
    </row>
    <row r="112" spans="1:3" s="230" customFormat="1" x14ac:dyDescent="0.35">
      <c r="A112" s="232"/>
      <c r="B112" s="343"/>
      <c r="C112" s="343"/>
    </row>
    <row r="113" spans="1:3" s="230" customFormat="1" x14ac:dyDescent="0.35">
      <c r="A113" s="232"/>
      <c r="B113" s="343"/>
      <c r="C113" s="343"/>
    </row>
    <row r="114" spans="1:3" s="230" customFormat="1" x14ac:dyDescent="0.35">
      <c r="A114" s="232"/>
      <c r="B114" s="343"/>
      <c r="C114" s="343"/>
    </row>
    <row r="115" spans="1:3" s="230" customFormat="1" x14ac:dyDescent="0.35">
      <c r="A115" s="232"/>
      <c r="B115" s="343"/>
      <c r="C115" s="343"/>
    </row>
    <row r="116" spans="1:3" s="230" customFormat="1" x14ac:dyDescent="0.35">
      <c r="A116" s="232"/>
      <c r="B116" s="343"/>
      <c r="C116" s="343"/>
    </row>
    <row r="117" spans="1:3" s="230" customFormat="1" x14ac:dyDescent="0.35">
      <c r="A117" s="232"/>
      <c r="B117" s="343"/>
      <c r="C117" s="343"/>
    </row>
    <row r="118" spans="1:3" s="230" customFormat="1" x14ac:dyDescent="0.35">
      <c r="A118" s="232"/>
      <c r="B118" s="343"/>
      <c r="C118" s="343"/>
    </row>
    <row r="119" spans="1:3" s="230" customFormat="1" x14ac:dyDescent="0.35">
      <c r="A119" s="232"/>
      <c r="B119" s="343"/>
      <c r="C119" s="343"/>
    </row>
    <row r="120" spans="1:3" s="230" customFormat="1" x14ac:dyDescent="0.35">
      <c r="A120" s="232"/>
      <c r="B120" s="343"/>
      <c r="C120" s="343"/>
    </row>
    <row r="121" spans="1:3" s="230" customFormat="1" x14ac:dyDescent="0.35">
      <c r="A121" s="232"/>
      <c r="B121" s="343"/>
      <c r="C121" s="343"/>
    </row>
    <row r="122" spans="1:3" s="230" customFormat="1" x14ac:dyDescent="0.35">
      <c r="A122" s="232"/>
      <c r="B122" s="343"/>
      <c r="C122" s="343"/>
    </row>
    <row r="123" spans="1:3" s="230" customFormat="1" x14ac:dyDescent="0.35">
      <c r="A123" s="232"/>
      <c r="B123" s="343"/>
      <c r="C123" s="343"/>
    </row>
    <row r="124" spans="1:3" s="230" customFormat="1" x14ac:dyDescent="0.35">
      <c r="A124" s="232"/>
      <c r="B124" s="343"/>
      <c r="C124" s="343"/>
    </row>
    <row r="125" spans="1:3" s="230" customFormat="1" x14ac:dyDescent="0.35">
      <c r="A125" s="232"/>
      <c r="B125" s="343"/>
      <c r="C125" s="343"/>
    </row>
    <row r="126" spans="1:3" s="230" customFormat="1" x14ac:dyDescent="0.35">
      <c r="A126" s="232"/>
      <c r="B126" s="343"/>
      <c r="C126" s="343"/>
    </row>
    <row r="127" spans="1:3" s="230" customFormat="1" x14ac:dyDescent="0.35">
      <c r="A127" s="232"/>
      <c r="B127" s="343"/>
      <c r="C127" s="343"/>
    </row>
    <row r="128" spans="1:3" s="230" customFormat="1" x14ac:dyDescent="0.35">
      <c r="A128" s="232"/>
      <c r="B128" s="343"/>
      <c r="C128" s="343"/>
    </row>
    <row r="129" spans="1:3" s="230" customFormat="1" x14ac:dyDescent="0.35">
      <c r="A129" s="232"/>
      <c r="B129" s="343"/>
      <c r="C129" s="343"/>
    </row>
    <row r="130" spans="1:3" s="230" customFormat="1" x14ac:dyDescent="0.35">
      <c r="A130" s="232"/>
      <c r="B130" s="343"/>
      <c r="C130" s="343"/>
    </row>
    <row r="131" spans="1:3" s="230" customFormat="1" x14ac:dyDescent="0.35">
      <c r="A131" s="232"/>
      <c r="B131" s="343"/>
      <c r="C131" s="343"/>
    </row>
    <row r="132" spans="1:3" s="230" customFormat="1" x14ac:dyDescent="0.35">
      <c r="A132" s="232"/>
      <c r="B132" s="343"/>
      <c r="C132" s="343"/>
    </row>
    <row r="133" spans="1:3" s="230" customFormat="1" x14ac:dyDescent="0.35">
      <c r="A133" s="232"/>
      <c r="B133" s="343"/>
      <c r="C133" s="343"/>
    </row>
    <row r="134" spans="1:3" s="230" customFormat="1" x14ac:dyDescent="0.35">
      <c r="A134" s="232"/>
      <c r="B134" s="343"/>
      <c r="C134" s="343"/>
    </row>
    <row r="135" spans="1:3" s="230" customFormat="1" x14ac:dyDescent="0.35">
      <c r="A135" s="232"/>
      <c r="B135" s="343"/>
      <c r="C135" s="343"/>
    </row>
    <row r="136" spans="1:3" s="230" customFormat="1" x14ac:dyDescent="0.35">
      <c r="A136" s="232"/>
      <c r="B136" s="343"/>
      <c r="C136" s="343"/>
    </row>
    <row r="137" spans="1:3" s="230" customFormat="1" x14ac:dyDescent="0.35">
      <c r="A137" s="232"/>
      <c r="B137" s="343"/>
      <c r="C137" s="343"/>
    </row>
    <row r="138" spans="1:3" s="230" customFormat="1" x14ac:dyDescent="0.35">
      <c r="A138" s="232"/>
      <c r="B138" s="343"/>
      <c r="C138" s="343"/>
    </row>
    <row r="139" spans="1:3" s="230" customFormat="1" x14ac:dyDescent="0.35">
      <c r="A139" s="232"/>
      <c r="B139" s="343"/>
      <c r="C139" s="343"/>
    </row>
    <row r="140" spans="1:3" s="230" customFormat="1" x14ac:dyDescent="0.35">
      <c r="A140" s="232"/>
      <c r="B140" s="343"/>
      <c r="C140" s="343"/>
    </row>
    <row r="141" spans="1:3" s="230" customFormat="1" x14ac:dyDescent="0.35">
      <c r="A141" s="232"/>
      <c r="B141" s="343"/>
      <c r="C141" s="343"/>
    </row>
    <row r="142" spans="1:3" s="230" customFormat="1" x14ac:dyDescent="0.35">
      <c r="A142" s="232"/>
      <c r="B142" s="343"/>
      <c r="C142" s="343"/>
    </row>
    <row r="143" spans="1:3" s="230" customFormat="1" x14ac:dyDescent="0.35">
      <c r="A143" s="232"/>
      <c r="B143" s="343"/>
      <c r="C143" s="343"/>
    </row>
    <row r="144" spans="1:3" s="230" customFormat="1" x14ac:dyDescent="0.35">
      <c r="A144" s="232"/>
      <c r="B144" s="343"/>
      <c r="C144" s="343"/>
    </row>
    <row r="145" spans="1:3" s="230" customFormat="1" x14ac:dyDescent="0.35">
      <c r="A145" s="232"/>
      <c r="B145" s="343"/>
      <c r="C145" s="343"/>
    </row>
    <row r="146" spans="1:3" s="230" customFormat="1" x14ac:dyDescent="0.35">
      <c r="A146" s="232"/>
      <c r="B146" s="343"/>
      <c r="C146" s="343"/>
    </row>
    <row r="147" spans="1:3" s="230" customFormat="1" x14ac:dyDescent="0.35">
      <c r="A147" s="232"/>
      <c r="B147" s="343"/>
      <c r="C147" s="343"/>
    </row>
    <row r="148" spans="1:3" s="230" customFormat="1" x14ac:dyDescent="0.35">
      <c r="A148" s="232"/>
      <c r="B148" s="343"/>
      <c r="C148" s="343"/>
    </row>
    <row r="149" spans="1:3" s="230" customFormat="1" x14ac:dyDescent="0.35">
      <c r="A149" s="232"/>
      <c r="B149" s="343"/>
      <c r="C149" s="343"/>
    </row>
    <row r="150" spans="1:3" s="230" customFormat="1" x14ac:dyDescent="0.35">
      <c r="A150" s="232"/>
      <c r="B150" s="343"/>
      <c r="C150" s="343"/>
    </row>
    <row r="151" spans="1:3" s="230" customFormat="1" x14ac:dyDescent="0.35">
      <c r="A151" s="232"/>
      <c r="B151" s="343"/>
      <c r="C151" s="343"/>
    </row>
    <row r="152" spans="1:3" s="230" customFormat="1" x14ac:dyDescent="0.35">
      <c r="A152" s="232"/>
      <c r="B152" s="343"/>
      <c r="C152" s="343"/>
    </row>
    <row r="153" spans="1:3" s="230" customFormat="1" x14ac:dyDescent="0.35">
      <c r="A153" s="232"/>
      <c r="B153" s="343"/>
      <c r="C153" s="343"/>
    </row>
    <row r="154" spans="1:3" s="230" customFormat="1" x14ac:dyDescent="0.35">
      <c r="A154" s="232"/>
      <c r="B154" s="343"/>
      <c r="C154" s="343"/>
    </row>
    <row r="155" spans="1:3" s="230" customFormat="1" x14ac:dyDescent="0.35">
      <c r="A155" s="232"/>
      <c r="B155" s="343"/>
      <c r="C155" s="343"/>
    </row>
    <row r="156" spans="1:3" s="230" customFormat="1" x14ac:dyDescent="0.35">
      <c r="A156" s="232"/>
      <c r="B156" s="343"/>
      <c r="C156" s="343"/>
    </row>
    <row r="157" spans="1:3" s="230" customFormat="1" x14ac:dyDescent="0.35">
      <c r="A157" s="232"/>
      <c r="B157" s="343"/>
      <c r="C157" s="343"/>
    </row>
    <row r="158" spans="1:3" s="230" customFormat="1" x14ac:dyDescent="0.35">
      <c r="A158" s="232"/>
      <c r="B158" s="343"/>
      <c r="C158" s="343"/>
    </row>
    <row r="159" spans="1:3" s="230" customFormat="1" x14ac:dyDescent="0.35">
      <c r="A159" s="232"/>
      <c r="B159" s="343"/>
      <c r="C159" s="343"/>
    </row>
    <row r="160" spans="1:3" s="230" customFormat="1" x14ac:dyDescent="0.35">
      <c r="A160" s="232"/>
      <c r="B160" s="343"/>
      <c r="C160" s="343"/>
    </row>
    <row r="161" spans="1:3" s="230" customFormat="1" x14ac:dyDescent="0.35">
      <c r="A161" s="232"/>
      <c r="B161" s="343"/>
      <c r="C161" s="343"/>
    </row>
    <row r="162" spans="1:3" s="230" customFormat="1" x14ac:dyDescent="0.35">
      <c r="A162" s="232"/>
      <c r="B162" s="343"/>
      <c r="C162" s="343"/>
    </row>
    <row r="163" spans="1:3" s="230" customFormat="1" x14ac:dyDescent="0.35">
      <c r="A163" s="232"/>
      <c r="B163" s="343"/>
      <c r="C163" s="343"/>
    </row>
    <row r="164" spans="1:3" s="230" customFormat="1" x14ac:dyDescent="0.35">
      <c r="A164" s="232"/>
      <c r="B164" s="343"/>
      <c r="C164" s="343"/>
    </row>
    <row r="165" spans="1:3" s="230" customFormat="1" x14ac:dyDescent="0.35">
      <c r="A165" s="232"/>
      <c r="B165" s="343"/>
      <c r="C165" s="343"/>
    </row>
    <row r="166" spans="1:3" s="230" customFormat="1" x14ac:dyDescent="0.35">
      <c r="A166" s="232"/>
      <c r="B166" s="343"/>
      <c r="C166" s="343"/>
    </row>
    <row r="167" spans="1:3" s="230" customFormat="1" x14ac:dyDescent="0.35">
      <c r="A167" s="232"/>
      <c r="B167" s="343"/>
      <c r="C167" s="343"/>
    </row>
    <row r="168" spans="1:3" s="230" customFormat="1" x14ac:dyDescent="0.35">
      <c r="A168" s="232"/>
      <c r="B168" s="343"/>
      <c r="C168" s="343"/>
    </row>
    <row r="169" spans="1:3" s="230" customFormat="1" x14ac:dyDescent="0.35">
      <c r="A169" s="232"/>
      <c r="B169" s="343"/>
      <c r="C169" s="343"/>
    </row>
    <row r="170" spans="1:3" s="230" customFormat="1" x14ac:dyDescent="0.35">
      <c r="A170" s="232"/>
      <c r="B170" s="343"/>
      <c r="C170" s="343"/>
    </row>
    <row r="171" spans="1:3" s="230" customFormat="1" x14ac:dyDescent="0.35">
      <c r="A171" s="232"/>
      <c r="B171" s="343"/>
      <c r="C171" s="343"/>
    </row>
    <row r="172" spans="1:3" s="230" customFormat="1" x14ac:dyDescent="0.35">
      <c r="A172" s="232"/>
      <c r="B172" s="343"/>
      <c r="C172" s="343"/>
    </row>
    <row r="173" spans="1:3" s="230" customFormat="1" x14ac:dyDescent="0.35">
      <c r="A173" s="232"/>
      <c r="B173" s="343"/>
      <c r="C173" s="343"/>
    </row>
    <row r="174" spans="1:3" s="230" customFormat="1" x14ac:dyDescent="0.35">
      <c r="A174" s="232"/>
      <c r="B174" s="343"/>
      <c r="C174" s="343"/>
    </row>
    <row r="175" spans="1:3" s="230" customFormat="1" x14ac:dyDescent="0.35">
      <c r="A175" s="232"/>
      <c r="B175" s="343"/>
      <c r="C175" s="343"/>
    </row>
    <row r="176" spans="1:3" s="230" customFormat="1" x14ac:dyDescent="0.35">
      <c r="A176" s="232"/>
      <c r="B176" s="343"/>
      <c r="C176" s="343"/>
    </row>
    <row r="177" spans="1:3" s="230" customFormat="1" x14ac:dyDescent="0.35">
      <c r="A177" s="232"/>
      <c r="B177" s="343"/>
      <c r="C177" s="343"/>
    </row>
    <row r="178" spans="1:3" s="230" customFormat="1" x14ac:dyDescent="0.35">
      <c r="A178" s="232"/>
      <c r="B178" s="343"/>
      <c r="C178" s="343"/>
    </row>
    <row r="179" spans="1:3" s="230" customFormat="1" x14ac:dyDescent="0.35">
      <c r="A179" s="232"/>
      <c r="B179" s="343"/>
      <c r="C179" s="343"/>
    </row>
    <row r="180" spans="1:3" s="230" customFormat="1" x14ac:dyDescent="0.35">
      <c r="A180" s="232"/>
      <c r="B180" s="343"/>
      <c r="C180" s="343"/>
    </row>
    <row r="181" spans="1:3" s="230" customFormat="1" x14ac:dyDescent="0.35">
      <c r="A181" s="232"/>
      <c r="B181" s="343"/>
      <c r="C181" s="343"/>
    </row>
    <row r="182" spans="1:3" s="230" customFormat="1" x14ac:dyDescent="0.35">
      <c r="A182" s="232"/>
      <c r="B182" s="343"/>
      <c r="C182" s="343"/>
    </row>
    <row r="183" spans="1:3" s="230" customFormat="1" x14ac:dyDescent="0.35">
      <c r="A183" s="232"/>
      <c r="B183" s="343"/>
      <c r="C183" s="343"/>
    </row>
    <row r="184" spans="1:3" s="230" customFormat="1" x14ac:dyDescent="0.35">
      <c r="A184" s="232"/>
      <c r="B184" s="343"/>
      <c r="C184" s="343"/>
    </row>
    <row r="185" spans="1:3" s="230" customFormat="1" x14ac:dyDescent="0.35">
      <c r="A185" s="232"/>
      <c r="B185" s="343"/>
      <c r="C185" s="343"/>
    </row>
    <row r="186" spans="1:3" s="230" customFormat="1" x14ac:dyDescent="0.35">
      <c r="A186" s="232"/>
      <c r="B186" s="343"/>
      <c r="C186" s="343"/>
    </row>
    <row r="187" spans="1:3" s="230" customFormat="1" x14ac:dyDescent="0.35">
      <c r="A187" s="232"/>
      <c r="B187" s="343"/>
      <c r="C187" s="343"/>
    </row>
    <row r="188" spans="1:3" s="230" customFormat="1" x14ac:dyDescent="0.35">
      <c r="A188" s="232"/>
      <c r="B188" s="343"/>
      <c r="C188" s="343"/>
    </row>
    <row r="189" spans="1:3" s="230" customFormat="1" x14ac:dyDescent="0.35">
      <c r="A189" s="232"/>
      <c r="B189" s="343"/>
      <c r="C189" s="343"/>
    </row>
    <row r="190" spans="1:3" s="230" customFormat="1" x14ac:dyDescent="0.35">
      <c r="A190" s="232"/>
      <c r="B190" s="343"/>
      <c r="C190" s="343"/>
    </row>
    <row r="191" spans="1:3" s="230" customFormat="1" x14ac:dyDescent="0.35">
      <c r="A191" s="232"/>
      <c r="B191" s="343"/>
      <c r="C191" s="343"/>
    </row>
    <row r="192" spans="1:3" s="230" customFormat="1" x14ac:dyDescent="0.35">
      <c r="A192" s="232"/>
      <c r="B192" s="343"/>
      <c r="C192" s="343"/>
    </row>
    <row r="193" spans="1:3" s="230" customFormat="1" x14ac:dyDescent="0.35">
      <c r="A193" s="232"/>
      <c r="B193" s="343"/>
      <c r="C193" s="343"/>
    </row>
    <row r="194" spans="1:3" s="230" customFormat="1" x14ac:dyDescent="0.35">
      <c r="A194" s="232"/>
      <c r="B194" s="343"/>
      <c r="C194" s="343"/>
    </row>
    <row r="195" spans="1:3" s="230" customFormat="1" x14ac:dyDescent="0.35">
      <c r="A195" s="232"/>
      <c r="B195" s="343"/>
      <c r="C195" s="343"/>
    </row>
    <row r="196" spans="1:3" s="230" customFormat="1" x14ac:dyDescent="0.35">
      <c r="A196" s="232"/>
      <c r="B196" s="343"/>
      <c r="C196" s="343"/>
    </row>
    <row r="197" spans="1:3" s="230" customFormat="1" x14ac:dyDescent="0.35">
      <c r="A197" s="232"/>
      <c r="B197" s="343"/>
      <c r="C197" s="343"/>
    </row>
    <row r="198" spans="1:3" s="230" customFormat="1" x14ac:dyDescent="0.35">
      <c r="A198" s="232"/>
      <c r="B198" s="343"/>
      <c r="C198" s="343"/>
    </row>
    <row r="199" spans="1:3" s="230" customFormat="1" x14ac:dyDescent="0.35">
      <c r="A199" s="232"/>
      <c r="B199" s="343"/>
      <c r="C199" s="343"/>
    </row>
    <row r="200" spans="1:3" s="230" customFormat="1" x14ac:dyDescent="0.35">
      <c r="A200" s="232"/>
      <c r="B200" s="343"/>
      <c r="C200" s="343"/>
    </row>
    <row r="201" spans="1:3" s="230" customFormat="1" x14ac:dyDescent="0.35">
      <c r="A201" s="232"/>
      <c r="B201" s="343"/>
      <c r="C201" s="343"/>
    </row>
    <row r="202" spans="1:3" s="230" customFormat="1" x14ac:dyDescent="0.35">
      <c r="A202" s="232"/>
      <c r="B202" s="343"/>
      <c r="C202" s="343"/>
    </row>
    <row r="203" spans="1:3" s="230" customFormat="1" x14ac:dyDescent="0.35">
      <c r="A203" s="232"/>
      <c r="B203" s="343"/>
      <c r="C203" s="343"/>
    </row>
    <row r="204" spans="1:3" s="230" customFormat="1" x14ac:dyDescent="0.35">
      <c r="A204" s="232"/>
      <c r="B204" s="343"/>
      <c r="C204" s="343"/>
    </row>
    <row r="205" spans="1:3" s="230" customFormat="1" x14ac:dyDescent="0.35">
      <c r="A205" s="232"/>
      <c r="B205" s="343"/>
      <c r="C205" s="343"/>
    </row>
    <row r="206" spans="1:3" s="230" customFormat="1" x14ac:dyDescent="0.35">
      <c r="A206" s="232"/>
      <c r="B206" s="343"/>
      <c r="C206" s="343"/>
    </row>
    <row r="207" spans="1:3" s="230" customFormat="1" x14ac:dyDescent="0.35">
      <c r="A207" s="232"/>
      <c r="B207" s="343"/>
      <c r="C207" s="343"/>
    </row>
    <row r="208" spans="1:3" s="230" customFormat="1" x14ac:dyDescent="0.35">
      <c r="A208" s="232"/>
      <c r="B208" s="343"/>
      <c r="C208" s="343"/>
    </row>
    <row r="209" spans="1:3" s="230" customFormat="1" x14ac:dyDescent="0.35">
      <c r="A209" s="232"/>
      <c r="B209" s="343"/>
      <c r="C209" s="343"/>
    </row>
    <row r="210" spans="1:3" s="230" customFormat="1" x14ac:dyDescent="0.35">
      <c r="A210" s="232"/>
      <c r="B210" s="343"/>
      <c r="C210" s="343"/>
    </row>
    <row r="211" spans="1:3" s="230" customFormat="1" x14ac:dyDescent="0.35">
      <c r="A211" s="232"/>
      <c r="B211" s="343"/>
      <c r="C211" s="343"/>
    </row>
    <row r="212" spans="1:3" s="230" customFormat="1" x14ac:dyDescent="0.35">
      <c r="A212" s="232"/>
      <c r="B212" s="343"/>
      <c r="C212" s="343"/>
    </row>
    <row r="213" spans="1:3" s="230" customFormat="1" x14ac:dyDescent="0.35">
      <c r="A213" s="232"/>
      <c r="B213" s="343"/>
      <c r="C213" s="343"/>
    </row>
    <row r="214" spans="1:3" s="230" customFormat="1" x14ac:dyDescent="0.35">
      <c r="A214" s="232"/>
      <c r="B214" s="343"/>
      <c r="C214" s="343"/>
    </row>
    <row r="215" spans="1:3" s="230" customFormat="1" x14ac:dyDescent="0.35">
      <c r="A215" s="232"/>
      <c r="B215" s="343"/>
      <c r="C215" s="343"/>
    </row>
    <row r="216" spans="1:3" s="230" customFormat="1" x14ac:dyDescent="0.35">
      <c r="A216" s="232"/>
      <c r="B216" s="343"/>
      <c r="C216" s="343"/>
    </row>
    <row r="217" spans="1:3" s="230" customFormat="1" x14ac:dyDescent="0.35">
      <c r="A217" s="232"/>
      <c r="B217" s="343"/>
      <c r="C217" s="343"/>
    </row>
    <row r="218" spans="1:3" s="230" customFormat="1" x14ac:dyDescent="0.35">
      <c r="A218" s="232"/>
      <c r="B218" s="343"/>
      <c r="C218" s="343"/>
    </row>
    <row r="219" spans="1:3" s="230" customFormat="1" x14ac:dyDescent="0.35">
      <c r="A219" s="232"/>
      <c r="B219" s="343"/>
      <c r="C219" s="343"/>
    </row>
    <row r="220" spans="1:3" s="230" customFormat="1" x14ac:dyDescent="0.35">
      <c r="A220" s="232"/>
      <c r="B220" s="343"/>
      <c r="C220" s="343"/>
    </row>
    <row r="221" spans="1:3" s="230" customFormat="1" x14ac:dyDescent="0.35">
      <c r="A221" s="232"/>
      <c r="B221" s="343"/>
      <c r="C221" s="343"/>
    </row>
    <row r="222" spans="1:3" s="230" customFormat="1" x14ac:dyDescent="0.35">
      <c r="A222" s="232"/>
      <c r="B222" s="343"/>
      <c r="C222" s="343"/>
    </row>
    <row r="223" spans="1:3" s="230" customFormat="1" x14ac:dyDescent="0.35">
      <c r="A223" s="232"/>
      <c r="B223" s="343"/>
      <c r="C223" s="343"/>
    </row>
    <row r="224" spans="1:3" s="230" customFormat="1" x14ac:dyDescent="0.35">
      <c r="A224" s="232"/>
      <c r="B224" s="343"/>
      <c r="C224" s="343"/>
    </row>
    <row r="225" spans="1:3" s="230" customFormat="1" x14ac:dyDescent="0.35">
      <c r="A225" s="232"/>
      <c r="B225" s="343"/>
      <c r="C225" s="343"/>
    </row>
    <row r="226" spans="1:3" s="230" customFormat="1" x14ac:dyDescent="0.35">
      <c r="A226" s="232"/>
      <c r="B226" s="343"/>
      <c r="C226" s="343"/>
    </row>
    <row r="227" spans="1:3" s="230" customFormat="1" x14ac:dyDescent="0.35">
      <c r="A227" s="232"/>
      <c r="B227" s="343"/>
      <c r="C227" s="343"/>
    </row>
    <row r="228" spans="1:3" s="230" customFormat="1" x14ac:dyDescent="0.35">
      <c r="A228" s="232"/>
      <c r="B228" s="343"/>
      <c r="C228" s="343"/>
    </row>
    <row r="229" spans="1:3" s="230" customFormat="1" x14ac:dyDescent="0.35">
      <c r="A229" s="232"/>
      <c r="B229" s="343"/>
      <c r="C229" s="343"/>
    </row>
    <row r="230" spans="1:3" s="230" customFormat="1" x14ac:dyDescent="0.35">
      <c r="A230" s="232"/>
      <c r="B230" s="343"/>
      <c r="C230" s="343"/>
    </row>
    <row r="231" spans="1:3" s="230" customFormat="1" x14ac:dyDescent="0.35">
      <c r="A231" s="232"/>
      <c r="B231" s="343"/>
      <c r="C231" s="343"/>
    </row>
    <row r="232" spans="1:3" s="230" customFormat="1" x14ac:dyDescent="0.35">
      <c r="A232" s="232"/>
      <c r="B232" s="343"/>
      <c r="C232" s="343"/>
    </row>
    <row r="233" spans="1:3" s="230" customFormat="1" x14ac:dyDescent="0.35">
      <c r="A233" s="232"/>
      <c r="B233" s="343"/>
      <c r="C233" s="343"/>
    </row>
    <row r="234" spans="1:3" s="230" customFormat="1" x14ac:dyDescent="0.35">
      <c r="A234" s="232"/>
      <c r="B234" s="343"/>
      <c r="C234" s="343"/>
    </row>
    <row r="235" spans="1:3" s="230" customFormat="1" x14ac:dyDescent="0.35">
      <c r="A235" s="232"/>
      <c r="B235" s="343"/>
      <c r="C235" s="343"/>
    </row>
    <row r="236" spans="1:3" s="230" customFormat="1" x14ac:dyDescent="0.35">
      <c r="A236" s="232"/>
      <c r="B236" s="343"/>
      <c r="C236" s="343"/>
    </row>
    <row r="237" spans="1:3" s="230" customFormat="1" x14ac:dyDescent="0.35">
      <c r="A237" s="232"/>
      <c r="B237" s="343"/>
      <c r="C237" s="343"/>
    </row>
    <row r="238" spans="1:3" s="230" customFormat="1" x14ac:dyDescent="0.35">
      <c r="A238" s="232"/>
      <c r="B238" s="343"/>
      <c r="C238" s="343"/>
    </row>
    <row r="239" spans="1:3" s="230" customFormat="1" x14ac:dyDescent="0.35">
      <c r="A239" s="232"/>
      <c r="B239" s="343"/>
      <c r="C239" s="343"/>
    </row>
    <row r="240" spans="1:3" s="230" customFormat="1" x14ac:dyDescent="0.35">
      <c r="A240" s="232"/>
      <c r="B240" s="343"/>
      <c r="C240" s="343"/>
    </row>
    <row r="241" spans="1:3" s="230" customFormat="1" x14ac:dyDescent="0.35">
      <c r="A241" s="232"/>
      <c r="B241" s="343"/>
      <c r="C241" s="343"/>
    </row>
    <row r="242" spans="1:3" s="230" customFormat="1" x14ac:dyDescent="0.35">
      <c r="A242" s="232"/>
      <c r="B242" s="343"/>
      <c r="C242" s="343"/>
    </row>
    <row r="243" spans="1:3" s="230" customFormat="1" x14ac:dyDescent="0.35">
      <c r="A243" s="232"/>
      <c r="B243" s="343"/>
      <c r="C243" s="343"/>
    </row>
    <row r="244" spans="1:3" s="230" customFormat="1" x14ac:dyDescent="0.35">
      <c r="A244" s="232"/>
      <c r="B244" s="343"/>
      <c r="C244" s="343"/>
    </row>
    <row r="245" spans="1:3" s="230" customFormat="1" x14ac:dyDescent="0.35">
      <c r="A245" s="232"/>
      <c r="B245" s="343"/>
      <c r="C245" s="343"/>
    </row>
    <row r="246" spans="1:3" s="230" customFormat="1" x14ac:dyDescent="0.35">
      <c r="A246" s="232"/>
      <c r="B246" s="343"/>
      <c r="C246" s="343"/>
    </row>
    <row r="247" spans="1:3" s="230" customFormat="1" x14ac:dyDescent="0.35">
      <c r="A247" s="232"/>
      <c r="B247" s="343"/>
      <c r="C247" s="343"/>
    </row>
    <row r="248" spans="1:3" s="230" customFormat="1" x14ac:dyDescent="0.35">
      <c r="A248" s="232"/>
      <c r="B248" s="343"/>
      <c r="C248" s="343"/>
    </row>
    <row r="249" spans="1:3" s="230" customFormat="1" x14ac:dyDescent="0.35">
      <c r="A249" s="232"/>
      <c r="B249" s="343"/>
      <c r="C249" s="343"/>
    </row>
    <row r="250" spans="1:3" s="230" customFormat="1" x14ac:dyDescent="0.35">
      <c r="A250" s="232"/>
      <c r="B250" s="343"/>
      <c r="C250" s="343"/>
    </row>
    <row r="251" spans="1:3" s="230" customFormat="1" x14ac:dyDescent="0.35">
      <c r="A251" s="232"/>
      <c r="B251" s="343"/>
      <c r="C251" s="343"/>
    </row>
    <row r="252" spans="1:3" s="230" customFormat="1" x14ac:dyDescent="0.35">
      <c r="A252" s="232"/>
      <c r="B252" s="343"/>
      <c r="C252" s="343"/>
    </row>
    <row r="253" spans="1:3" s="230" customFormat="1" x14ac:dyDescent="0.35">
      <c r="A253" s="232"/>
      <c r="B253" s="343"/>
      <c r="C253" s="343"/>
    </row>
    <row r="254" spans="1:3" s="230" customFormat="1" x14ac:dyDescent="0.35">
      <c r="A254" s="232"/>
      <c r="B254" s="343"/>
      <c r="C254" s="343"/>
    </row>
    <row r="255" spans="1:3" s="230" customFormat="1" x14ac:dyDescent="0.35">
      <c r="A255" s="232"/>
      <c r="B255" s="343"/>
      <c r="C255" s="343"/>
    </row>
    <row r="256" spans="1:3" s="230" customFormat="1" x14ac:dyDescent="0.35">
      <c r="A256" s="232"/>
      <c r="B256" s="343"/>
      <c r="C256" s="343"/>
    </row>
    <row r="257" spans="1:3" s="230" customFormat="1" x14ac:dyDescent="0.35">
      <c r="A257" s="232"/>
      <c r="B257" s="343"/>
      <c r="C257" s="343"/>
    </row>
    <row r="258" spans="1:3" s="230" customFormat="1" x14ac:dyDescent="0.35">
      <c r="A258" s="232"/>
      <c r="B258" s="343"/>
      <c r="C258" s="343"/>
    </row>
    <row r="259" spans="1:3" s="230" customFormat="1" x14ac:dyDescent="0.35">
      <c r="A259" s="232"/>
      <c r="B259" s="343"/>
      <c r="C259" s="343"/>
    </row>
    <row r="260" spans="1:3" s="230" customFormat="1" x14ac:dyDescent="0.35">
      <c r="A260" s="232"/>
      <c r="B260" s="343"/>
      <c r="C260" s="343"/>
    </row>
    <row r="261" spans="1:3" s="230" customFormat="1" x14ac:dyDescent="0.35">
      <c r="A261" s="232"/>
      <c r="B261" s="343"/>
      <c r="C261" s="343"/>
    </row>
    <row r="262" spans="1:3" s="230" customFormat="1" x14ac:dyDescent="0.35">
      <c r="A262" s="232"/>
      <c r="B262" s="343"/>
      <c r="C262" s="343"/>
    </row>
    <row r="263" spans="1:3" s="230" customFormat="1" x14ac:dyDescent="0.35">
      <c r="A263" s="232"/>
      <c r="B263" s="343"/>
      <c r="C263" s="343"/>
    </row>
    <row r="264" spans="1:3" s="230" customFormat="1" x14ac:dyDescent="0.35">
      <c r="A264" s="232"/>
      <c r="B264" s="343"/>
      <c r="C264" s="343"/>
    </row>
    <row r="265" spans="1:3" s="230" customFormat="1" x14ac:dyDescent="0.35">
      <c r="A265" s="232"/>
      <c r="B265" s="343"/>
      <c r="C265" s="343"/>
    </row>
    <row r="266" spans="1:3" s="230" customFormat="1" x14ac:dyDescent="0.35">
      <c r="A266" s="232"/>
      <c r="B266" s="343"/>
      <c r="C266" s="343"/>
    </row>
    <row r="267" spans="1:3" s="230" customFormat="1" x14ac:dyDescent="0.35">
      <c r="A267" s="232"/>
      <c r="B267" s="343"/>
      <c r="C267" s="343"/>
    </row>
    <row r="268" spans="1:3" s="230" customFormat="1" x14ac:dyDescent="0.35">
      <c r="A268" s="232"/>
      <c r="B268" s="343"/>
      <c r="C268" s="343"/>
    </row>
    <row r="269" spans="1:3" s="230" customFormat="1" x14ac:dyDescent="0.35">
      <c r="A269" s="232"/>
      <c r="B269" s="343"/>
      <c r="C269" s="343"/>
    </row>
    <row r="270" spans="1:3" s="230" customFormat="1" x14ac:dyDescent="0.35">
      <c r="A270" s="232"/>
      <c r="B270" s="343"/>
      <c r="C270" s="343"/>
    </row>
    <row r="271" spans="1:3" s="230" customFormat="1" x14ac:dyDescent="0.35">
      <c r="A271" s="232"/>
      <c r="B271" s="343"/>
      <c r="C271" s="343"/>
    </row>
    <row r="272" spans="1:3" s="230" customFormat="1" x14ac:dyDescent="0.35">
      <c r="A272" s="232"/>
      <c r="B272" s="343"/>
      <c r="C272" s="343"/>
    </row>
    <row r="273" spans="1:3" s="230" customFormat="1" x14ac:dyDescent="0.35">
      <c r="A273" s="232"/>
      <c r="B273" s="343"/>
      <c r="C273" s="343"/>
    </row>
    <row r="274" spans="1:3" s="230" customFormat="1" x14ac:dyDescent="0.35">
      <c r="A274" s="232"/>
      <c r="B274" s="343"/>
      <c r="C274" s="343"/>
    </row>
    <row r="275" spans="1:3" s="230" customFormat="1" x14ac:dyDescent="0.35">
      <c r="A275" s="232"/>
      <c r="B275" s="343"/>
      <c r="C275" s="343"/>
    </row>
    <row r="276" spans="1:3" s="230" customFormat="1" x14ac:dyDescent="0.35">
      <c r="A276" s="232"/>
      <c r="B276" s="343"/>
      <c r="C276" s="343"/>
    </row>
    <row r="277" spans="1:3" s="230" customFormat="1" x14ac:dyDescent="0.35">
      <c r="A277" s="232"/>
      <c r="B277" s="343"/>
      <c r="C277" s="343"/>
    </row>
    <row r="278" spans="1:3" s="230" customFormat="1" x14ac:dyDescent="0.35">
      <c r="A278" s="232"/>
      <c r="B278" s="343"/>
      <c r="C278" s="343"/>
    </row>
    <row r="279" spans="1:3" s="230" customFormat="1" x14ac:dyDescent="0.35">
      <c r="A279" s="232"/>
      <c r="B279" s="343"/>
      <c r="C279" s="343"/>
    </row>
    <row r="280" spans="1:3" s="230" customFormat="1" x14ac:dyDescent="0.35">
      <c r="A280" s="232"/>
      <c r="B280" s="343"/>
      <c r="C280" s="343"/>
    </row>
    <row r="281" spans="1:3" s="230" customFormat="1" x14ac:dyDescent="0.35">
      <c r="A281" s="232"/>
      <c r="B281" s="343"/>
      <c r="C281" s="343"/>
    </row>
    <row r="282" spans="1:3" s="230" customFormat="1" x14ac:dyDescent="0.35">
      <c r="A282" s="232"/>
      <c r="B282" s="343"/>
      <c r="C282" s="343"/>
    </row>
    <row r="283" spans="1:3" s="230" customFormat="1" x14ac:dyDescent="0.35">
      <c r="A283" s="232"/>
      <c r="B283" s="343"/>
      <c r="C283" s="343"/>
    </row>
    <row r="284" spans="1:3" s="230" customFormat="1" x14ac:dyDescent="0.35">
      <c r="A284" s="232"/>
      <c r="B284" s="343"/>
      <c r="C284" s="343"/>
    </row>
    <row r="285" spans="1:3" s="230" customFormat="1" x14ac:dyDescent="0.35">
      <c r="A285" s="232"/>
      <c r="B285" s="343"/>
      <c r="C285" s="343"/>
    </row>
    <row r="286" spans="1:3" s="230" customFormat="1" x14ac:dyDescent="0.35">
      <c r="A286" s="232"/>
      <c r="B286" s="343"/>
      <c r="C286" s="343"/>
    </row>
    <row r="287" spans="1:3" s="230" customFormat="1" x14ac:dyDescent="0.35">
      <c r="A287" s="232"/>
      <c r="B287" s="343"/>
      <c r="C287" s="343"/>
    </row>
    <row r="288" spans="1:3" s="230" customFormat="1" x14ac:dyDescent="0.35">
      <c r="A288" s="232"/>
      <c r="B288" s="343"/>
      <c r="C288" s="343"/>
    </row>
    <row r="289" spans="1:3" s="230" customFormat="1" x14ac:dyDescent="0.35">
      <c r="A289" s="232"/>
      <c r="B289" s="343"/>
      <c r="C289" s="343"/>
    </row>
    <row r="290" spans="1:3" s="230" customFormat="1" x14ac:dyDescent="0.35">
      <c r="A290" s="232"/>
      <c r="B290" s="343"/>
      <c r="C290" s="343"/>
    </row>
    <row r="291" spans="1:3" s="230" customFormat="1" x14ac:dyDescent="0.35">
      <c r="A291" s="232"/>
      <c r="B291" s="343"/>
      <c r="C291" s="343"/>
    </row>
    <row r="292" spans="1:3" s="230" customFormat="1" x14ac:dyDescent="0.35">
      <c r="A292" s="232"/>
      <c r="B292" s="343"/>
      <c r="C292" s="343"/>
    </row>
    <row r="293" spans="1:3" s="230" customFormat="1" x14ac:dyDescent="0.35">
      <c r="A293" s="232"/>
      <c r="B293" s="343"/>
      <c r="C293" s="343"/>
    </row>
    <row r="294" spans="1:3" s="230" customFormat="1" x14ac:dyDescent="0.35">
      <c r="A294" s="232"/>
      <c r="B294" s="343"/>
      <c r="C294" s="343"/>
    </row>
    <row r="295" spans="1:3" s="230" customFormat="1" x14ac:dyDescent="0.35">
      <c r="A295" s="232"/>
      <c r="B295" s="343"/>
      <c r="C295" s="343"/>
    </row>
    <row r="296" spans="1:3" s="230" customFormat="1" x14ac:dyDescent="0.35">
      <c r="A296" s="232"/>
      <c r="B296" s="343"/>
      <c r="C296" s="343"/>
    </row>
    <row r="297" spans="1:3" s="230" customFormat="1" x14ac:dyDescent="0.35">
      <c r="A297" s="232"/>
      <c r="B297" s="343"/>
      <c r="C297" s="343"/>
    </row>
    <row r="298" spans="1:3" s="230" customFormat="1" x14ac:dyDescent="0.35">
      <c r="A298" s="232"/>
      <c r="B298" s="343"/>
      <c r="C298" s="343"/>
    </row>
    <row r="299" spans="1:3" s="230" customFormat="1" x14ac:dyDescent="0.35">
      <c r="A299" s="232"/>
      <c r="B299" s="343"/>
      <c r="C299" s="343"/>
    </row>
    <row r="300" spans="1:3" s="230" customFormat="1" x14ac:dyDescent="0.35">
      <c r="A300" s="232"/>
      <c r="B300" s="343"/>
      <c r="C300" s="343"/>
    </row>
    <row r="301" spans="1:3" s="230" customFormat="1" x14ac:dyDescent="0.35">
      <c r="A301" s="232"/>
      <c r="B301" s="343"/>
      <c r="C301" s="343"/>
    </row>
    <row r="302" spans="1:3" s="230" customFormat="1" x14ac:dyDescent="0.35">
      <c r="A302" s="232"/>
      <c r="B302" s="343"/>
      <c r="C302" s="343"/>
    </row>
    <row r="303" spans="1:3" s="230" customFormat="1" x14ac:dyDescent="0.35">
      <c r="A303" s="232"/>
      <c r="B303" s="343"/>
      <c r="C303" s="343"/>
    </row>
    <row r="304" spans="1:3" s="230" customFormat="1" x14ac:dyDescent="0.35">
      <c r="A304" s="232"/>
      <c r="B304" s="343"/>
      <c r="C304" s="343"/>
    </row>
    <row r="305" spans="1:3" s="230" customFormat="1" x14ac:dyDescent="0.35">
      <c r="A305" s="232"/>
      <c r="B305" s="343"/>
      <c r="C305" s="343"/>
    </row>
    <row r="306" spans="1:3" s="230" customFormat="1" x14ac:dyDescent="0.35">
      <c r="A306" s="232"/>
      <c r="B306" s="343"/>
      <c r="C306" s="343"/>
    </row>
    <row r="307" spans="1:3" s="230" customFormat="1" x14ac:dyDescent="0.35">
      <c r="A307" s="232"/>
      <c r="B307" s="343"/>
      <c r="C307" s="343"/>
    </row>
    <row r="308" spans="1:3" s="230" customFormat="1" x14ac:dyDescent="0.35">
      <c r="A308" s="232"/>
      <c r="B308" s="343"/>
      <c r="C308" s="343"/>
    </row>
    <row r="309" spans="1:3" s="230" customFormat="1" x14ac:dyDescent="0.35">
      <c r="A309" s="232"/>
      <c r="B309" s="343"/>
      <c r="C309" s="343"/>
    </row>
    <row r="310" spans="1:3" s="230" customFormat="1" x14ac:dyDescent="0.35">
      <c r="A310" s="232"/>
      <c r="B310" s="343"/>
      <c r="C310" s="343"/>
    </row>
    <row r="311" spans="1:3" s="230" customFormat="1" x14ac:dyDescent="0.35">
      <c r="A311" s="232"/>
      <c r="B311" s="343"/>
      <c r="C311" s="343"/>
    </row>
    <row r="312" spans="1:3" s="230" customFormat="1" x14ac:dyDescent="0.35">
      <c r="A312" s="232"/>
      <c r="B312" s="343"/>
      <c r="C312" s="343"/>
    </row>
    <row r="313" spans="1:3" s="230" customFormat="1" x14ac:dyDescent="0.35">
      <c r="A313" s="232"/>
      <c r="B313" s="343"/>
      <c r="C313" s="343"/>
    </row>
    <row r="314" spans="1:3" s="230" customFormat="1" x14ac:dyDescent="0.35">
      <c r="A314" s="232"/>
      <c r="B314" s="343"/>
      <c r="C314" s="343"/>
    </row>
    <row r="315" spans="1:3" s="230" customFormat="1" x14ac:dyDescent="0.35">
      <c r="A315" s="232"/>
      <c r="B315" s="343"/>
      <c r="C315" s="343"/>
    </row>
    <row r="316" spans="1:3" s="230" customFormat="1" x14ac:dyDescent="0.35">
      <c r="A316" s="232"/>
      <c r="B316" s="343"/>
      <c r="C316" s="343"/>
    </row>
    <row r="317" spans="1:3" s="230" customFormat="1" x14ac:dyDescent="0.35">
      <c r="A317" s="232"/>
      <c r="B317" s="343"/>
      <c r="C317" s="343"/>
    </row>
    <row r="318" spans="1:3" s="230" customFormat="1" x14ac:dyDescent="0.35">
      <c r="A318" s="232"/>
      <c r="B318" s="343"/>
      <c r="C318" s="343"/>
    </row>
    <row r="319" spans="1:3" s="230" customFormat="1" x14ac:dyDescent="0.35">
      <c r="A319" s="232"/>
      <c r="B319" s="343"/>
      <c r="C319" s="343"/>
    </row>
    <row r="320" spans="1:3" s="230" customFormat="1" x14ac:dyDescent="0.35">
      <c r="A320" s="232"/>
      <c r="B320" s="343"/>
      <c r="C320" s="343"/>
    </row>
    <row r="321" spans="1:3" s="230" customFormat="1" x14ac:dyDescent="0.35">
      <c r="A321" s="232"/>
      <c r="B321" s="343"/>
      <c r="C321" s="343"/>
    </row>
    <row r="322" spans="1:3" s="230" customFormat="1" x14ac:dyDescent="0.35">
      <c r="A322" s="232"/>
      <c r="B322" s="343"/>
      <c r="C322" s="343"/>
    </row>
    <row r="323" spans="1:3" s="230" customFormat="1" x14ac:dyDescent="0.35">
      <c r="A323" s="232"/>
      <c r="B323" s="343"/>
      <c r="C323" s="343"/>
    </row>
    <row r="324" spans="1:3" s="230" customFormat="1" x14ac:dyDescent="0.35">
      <c r="A324" s="232"/>
      <c r="B324" s="343"/>
      <c r="C324" s="343"/>
    </row>
    <row r="325" spans="1:3" s="230" customFormat="1" x14ac:dyDescent="0.35">
      <c r="A325" s="232"/>
      <c r="B325" s="343"/>
      <c r="C325" s="343"/>
    </row>
    <row r="326" spans="1:3" s="230" customFormat="1" x14ac:dyDescent="0.35">
      <c r="A326" s="232"/>
      <c r="B326" s="343"/>
      <c r="C326" s="343"/>
    </row>
    <row r="327" spans="1:3" s="230" customFormat="1" x14ac:dyDescent="0.35">
      <c r="A327" s="232"/>
      <c r="B327" s="343"/>
      <c r="C327" s="343"/>
    </row>
    <row r="328" spans="1:3" s="230" customFormat="1" x14ac:dyDescent="0.35">
      <c r="A328" s="232"/>
      <c r="B328" s="343"/>
      <c r="C328" s="343"/>
    </row>
    <row r="329" spans="1:3" s="230" customFormat="1" x14ac:dyDescent="0.35">
      <c r="A329" s="232"/>
      <c r="B329" s="343"/>
      <c r="C329" s="343"/>
    </row>
    <row r="330" spans="1:3" s="230" customFormat="1" x14ac:dyDescent="0.35">
      <c r="A330" s="232"/>
      <c r="B330" s="343"/>
      <c r="C330" s="343"/>
    </row>
    <row r="331" spans="1:3" s="230" customFormat="1" x14ac:dyDescent="0.35">
      <c r="A331" s="232"/>
      <c r="B331" s="343"/>
      <c r="C331" s="343"/>
    </row>
    <row r="332" spans="1:3" s="230" customFormat="1" x14ac:dyDescent="0.35">
      <c r="A332" s="232"/>
      <c r="B332" s="343"/>
      <c r="C332" s="343"/>
    </row>
    <row r="333" spans="1:3" s="230" customFormat="1" x14ac:dyDescent="0.35">
      <c r="A333" s="232"/>
      <c r="B333" s="343"/>
      <c r="C333" s="343"/>
    </row>
    <row r="334" spans="1:3" s="230" customFormat="1" x14ac:dyDescent="0.35">
      <c r="A334" s="232"/>
      <c r="B334" s="343"/>
      <c r="C334" s="343"/>
    </row>
    <row r="335" spans="1:3" s="230" customFormat="1" x14ac:dyDescent="0.35">
      <c r="A335" s="232"/>
      <c r="B335" s="343"/>
      <c r="C335" s="343"/>
    </row>
    <row r="336" spans="1:3" s="230" customFormat="1" x14ac:dyDescent="0.35">
      <c r="A336" s="232"/>
      <c r="B336" s="343"/>
      <c r="C336" s="343"/>
    </row>
    <row r="337" spans="1:3" s="230" customFormat="1" x14ac:dyDescent="0.35">
      <c r="A337" s="232"/>
      <c r="B337" s="343"/>
      <c r="C337" s="343"/>
    </row>
    <row r="338" spans="1:3" s="230" customFormat="1" x14ac:dyDescent="0.35">
      <c r="A338" s="232"/>
      <c r="B338" s="343"/>
      <c r="C338" s="343"/>
    </row>
    <row r="339" spans="1:3" s="230" customFormat="1" x14ac:dyDescent="0.35">
      <c r="A339" s="232"/>
      <c r="B339" s="343"/>
      <c r="C339" s="343"/>
    </row>
    <row r="340" spans="1:3" s="230" customFormat="1" x14ac:dyDescent="0.35">
      <c r="A340" s="232"/>
      <c r="B340" s="343"/>
      <c r="C340" s="343"/>
    </row>
    <row r="341" spans="1:3" s="230" customFormat="1" x14ac:dyDescent="0.35">
      <c r="A341" s="232"/>
      <c r="B341" s="343"/>
      <c r="C341" s="343"/>
    </row>
    <row r="342" spans="1:3" s="230" customFormat="1" x14ac:dyDescent="0.35">
      <c r="A342" s="232"/>
      <c r="B342" s="343"/>
      <c r="C342" s="343"/>
    </row>
    <row r="343" spans="1:3" s="230" customFormat="1" x14ac:dyDescent="0.35">
      <c r="A343" s="232"/>
      <c r="B343" s="343"/>
      <c r="C343" s="343"/>
    </row>
    <row r="344" spans="1:3" s="230" customFormat="1" x14ac:dyDescent="0.35">
      <c r="A344" s="232"/>
      <c r="B344" s="343"/>
      <c r="C344" s="343"/>
    </row>
    <row r="345" spans="1:3" s="230" customFormat="1" x14ac:dyDescent="0.35">
      <c r="A345" s="232"/>
      <c r="B345" s="343"/>
      <c r="C345" s="343"/>
    </row>
    <row r="346" spans="1:3" s="230" customFormat="1" x14ac:dyDescent="0.35">
      <c r="A346" s="232"/>
      <c r="B346" s="343"/>
      <c r="C346" s="343"/>
    </row>
    <row r="347" spans="1:3" s="230" customFormat="1" x14ac:dyDescent="0.35">
      <c r="A347" s="232"/>
      <c r="B347" s="343"/>
      <c r="C347" s="343"/>
    </row>
    <row r="348" spans="1:3" s="230" customFormat="1" x14ac:dyDescent="0.35">
      <c r="A348" s="232"/>
      <c r="B348" s="343"/>
      <c r="C348" s="343"/>
    </row>
    <row r="349" spans="1:3" s="230" customFormat="1" x14ac:dyDescent="0.35">
      <c r="A349" s="232"/>
      <c r="B349" s="343"/>
      <c r="C349" s="343"/>
    </row>
    <row r="350" spans="1:3" s="230" customFormat="1" x14ac:dyDescent="0.35">
      <c r="A350" s="232"/>
      <c r="B350" s="343"/>
      <c r="C350" s="343"/>
    </row>
    <row r="351" spans="1:3" s="230" customFormat="1" x14ac:dyDescent="0.35">
      <c r="A351" s="232"/>
      <c r="B351" s="343"/>
      <c r="C351" s="343"/>
    </row>
    <row r="352" spans="1:3" s="230" customFormat="1" x14ac:dyDescent="0.35">
      <c r="A352" s="232"/>
      <c r="B352" s="343"/>
      <c r="C352" s="343"/>
    </row>
    <row r="353" spans="1:3" s="230" customFormat="1" x14ac:dyDescent="0.35">
      <c r="A353" s="232"/>
      <c r="B353" s="343"/>
      <c r="C353" s="343"/>
    </row>
    <row r="354" spans="1:3" s="230" customFormat="1" x14ac:dyDescent="0.35">
      <c r="A354" s="232"/>
      <c r="B354" s="343"/>
      <c r="C354" s="343"/>
    </row>
    <row r="355" spans="1:3" s="230" customFormat="1" x14ac:dyDescent="0.35">
      <c r="A355" s="232"/>
      <c r="B355" s="343"/>
      <c r="C355" s="343"/>
    </row>
    <row r="356" spans="1:3" s="230" customFormat="1" x14ac:dyDescent="0.35">
      <c r="A356" s="232"/>
      <c r="B356" s="343"/>
      <c r="C356" s="343"/>
    </row>
    <row r="357" spans="1:3" s="230" customFormat="1" x14ac:dyDescent="0.35">
      <c r="A357" s="232"/>
      <c r="B357" s="343"/>
      <c r="C357" s="343"/>
    </row>
    <row r="358" spans="1:3" s="230" customFormat="1" x14ac:dyDescent="0.35">
      <c r="A358" s="232"/>
      <c r="B358" s="343"/>
      <c r="C358" s="343"/>
    </row>
    <row r="359" spans="1:3" s="230" customFormat="1" x14ac:dyDescent="0.35">
      <c r="A359" s="232"/>
      <c r="B359" s="343"/>
      <c r="C359" s="343"/>
    </row>
    <row r="360" spans="1:3" s="230" customFormat="1" x14ac:dyDescent="0.35">
      <c r="A360" s="232"/>
      <c r="B360" s="343"/>
      <c r="C360" s="343"/>
    </row>
    <row r="361" spans="1:3" s="230" customFormat="1" x14ac:dyDescent="0.35">
      <c r="A361" s="232"/>
      <c r="B361" s="343"/>
      <c r="C361" s="343"/>
    </row>
    <row r="362" spans="1:3" s="230" customFormat="1" x14ac:dyDescent="0.35">
      <c r="A362" s="232"/>
      <c r="B362" s="343"/>
      <c r="C362" s="343"/>
    </row>
    <row r="363" spans="1:3" s="230" customFormat="1" x14ac:dyDescent="0.35">
      <c r="A363" s="232"/>
      <c r="B363" s="343"/>
      <c r="C363" s="343"/>
    </row>
    <row r="364" spans="1:3" s="230" customFormat="1" x14ac:dyDescent="0.35">
      <c r="A364" s="232"/>
      <c r="B364" s="343"/>
      <c r="C364" s="343"/>
    </row>
    <row r="365" spans="1:3" s="230" customFormat="1" x14ac:dyDescent="0.35">
      <c r="A365" s="232"/>
      <c r="B365" s="343"/>
      <c r="C365" s="343"/>
    </row>
    <row r="366" spans="1:3" s="230" customFormat="1" x14ac:dyDescent="0.35">
      <c r="A366" s="232"/>
      <c r="B366" s="343"/>
      <c r="C366" s="343"/>
    </row>
    <row r="367" spans="1:3" s="230" customFormat="1" x14ac:dyDescent="0.35">
      <c r="A367" s="232"/>
      <c r="B367" s="343"/>
      <c r="C367" s="343"/>
    </row>
    <row r="368" spans="1:3" s="230" customFormat="1" x14ac:dyDescent="0.35">
      <c r="A368" s="232"/>
      <c r="B368" s="343"/>
      <c r="C368" s="343"/>
    </row>
    <row r="369" spans="1:3" s="230" customFormat="1" x14ac:dyDescent="0.35">
      <c r="A369" s="232"/>
      <c r="B369" s="343"/>
      <c r="C369" s="343"/>
    </row>
    <row r="370" spans="1:3" s="230" customFormat="1" x14ac:dyDescent="0.35">
      <c r="A370" s="232"/>
      <c r="B370" s="343"/>
      <c r="C370" s="343"/>
    </row>
    <row r="371" spans="1:3" s="230" customFormat="1" x14ac:dyDescent="0.35">
      <c r="A371" s="232"/>
      <c r="B371" s="343"/>
      <c r="C371" s="343"/>
    </row>
    <row r="372" spans="1:3" s="230" customFormat="1" x14ac:dyDescent="0.35">
      <c r="A372" s="232"/>
      <c r="B372" s="343"/>
      <c r="C372" s="343"/>
    </row>
    <row r="373" spans="1:3" s="230" customFormat="1" x14ac:dyDescent="0.35">
      <c r="A373" s="232"/>
      <c r="B373" s="343"/>
      <c r="C373" s="343"/>
    </row>
    <row r="374" spans="1:3" s="230" customFormat="1" x14ac:dyDescent="0.35">
      <c r="A374" s="232"/>
      <c r="B374" s="343"/>
      <c r="C374" s="343"/>
    </row>
    <row r="375" spans="1:3" s="230" customFormat="1" x14ac:dyDescent="0.35">
      <c r="A375" s="232"/>
      <c r="B375" s="343"/>
      <c r="C375" s="343"/>
    </row>
    <row r="376" spans="1:3" s="230" customFormat="1" x14ac:dyDescent="0.35">
      <c r="A376" s="232"/>
      <c r="B376" s="343"/>
      <c r="C376" s="343"/>
    </row>
    <row r="377" spans="1:3" s="230" customFormat="1" x14ac:dyDescent="0.35">
      <c r="A377" s="232"/>
      <c r="B377" s="343"/>
      <c r="C377" s="343"/>
    </row>
    <row r="378" spans="1:3" s="230" customFormat="1" x14ac:dyDescent="0.35">
      <c r="A378" s="232"/>
      <c r="B378" s="343"/>
      <c r="C378" s="343"/>
    </row>
    <row r="379" spans="1:3" s="230" customFormat="1" x14ac:dyDescent="0.35">
      <c r="A379" s="232"/>
      <c r="B379" s="343"/>
      <c r="C379" s="343"/>
    </row>
    <row r="380" spans="1:3" s="230" customFormat="1" x14ac:dyDescent="0.35">
      <c r="A380" s="232"/>
      <c r="B380" s="343"/>
      <c r="C380" s="343"/>
    </row>
    <row r="381" spans="1:3" s="230" customFormat="1" x14ac:dyDescent="0.35">
      <c r="A381" s="232"/>
      <c r="B381" s="343"/>
      <c r="C381" s="343"/>
    </row>
    <row r="382" spans="1:3" s="230" customFormat="1" x14ac:dyDescent="0.35">
      <c r="A382" s="232"/>
      <c r="B382" s="343"/>
      <c r="C382" s="343"/>
    </row>
    <row r="383" spans="1:3" s="230" customFormat="1" x14ac:dyDescent="0.35">
      <c r="A383" s="232"/>
      <c r="B383" s="343"/>
      <c r="C383" s="343"/>
    </row>
    <row r="384" spans="1:3" s="230" customFormat="1" x14ac:dyDescent="0.35">
      <c r="A384" s="232"/>
      <c r="B384" s="343"/>
      <c r="C384" s="343"/>
    </row>
    <row r="385" spans="1:3" s="230" customFormat="1" x14ac:dyDescent="0.35">
      <c r="A385" s="232"/>
      <c r="B385" s="343"/>
      <c r="C385" s="343"/>
    </row>
    <row r="386" spans="1:3" s="230" customFormat="1" x14ac:dyDescent="0.35">
      <c r="A386" s="232"/>
      <c r="B386" s="343"/>
      <c r="C386" s="343"/>
    </row>
    <row r="387" spans="1:3" s="230" customFormat="1" x14ac:dyDescent="0.35">
      <c r="A387" s="232"/>
      <c r="B387" s="343"/>
      <c r="C387" s="343"/>
    </row>
    <row r="388" spans="1:3" s="230" customFormat="1" x14ac:dyDescent="0.35">
      <c r="A388" s="232"/>
      <c r="B388" s="343"/>
      <c r="C388" s="343"/>
    </row>
    <row r="389" spans="1:3" s="230" customFormat="1" x14ac:dyDescent="0.35">
      <c r="A389" s="232"/>
      <c r="B389" s="343"/>
      <c r="C389" s="343"/>
    </row>
    <row r="390" spans="1:3" s="230" customFormat="1" x14ac:dyDescent="0.35">
      <c r="A390" s="232"/>
      <c r="B390" s="343"/>
      <c r="C390" s="343"/>
    </row>
    <row r="391" spans="1:3" s="230" customFormat="1" x14ac:dyDescent="0.35">
      <c r="A391" s="232"/>
      <c r="B391" s="343"/>
      <c r="C391" s="343"/>
    </row>
    <row r="392" spans="1:3" s="230" customFormat="1" x14ac:dyDescent="0.35">
      <c r="A392" s="232"/>
      <c r="B392" s="343"/>
      <c r="C392" s="343"/>
    </row>
    <row r="393" spans="1:3" s="230" customFormat="1" x14ac:dyDescent="0.35">
      <c r="A393" s="232"/>
      <c r="B393" s="343"/>
      <c r="C393" s="343"/>
    </row>
    <row r="394" spans="1:3" s="230" customFormat="1" x14ac:dyDescent="0.35">
      <c r="A394" s="232"/>
      <c r="B394" s="343"/>
      <c r="C394" s="343"/>
    </row>
    <row r="395" spans="1:3" s="230" customFormat="1" x14ac:dyDescent="0.35">
      <c r="A395" s="232"/>
      <c r="B395" s="343"/>
      <c r="C395" s="343"/>
    </row>
    <row r="396" spans="1:3" s="230" customFormat="1" x14ac:dyDescent="0.35">
      <c r="A396" s="232"/>
      <c r="B396" s="343"/>
      <c r="C396" s="343"/>
    </row>
    <row r="397" spans="1:3" s="230" customFormat="1" x14ac:dyDescent="0.35">
      <c r="A397" s="232"/>
      <c r="B397" s="343"/>
      <c r="C397" s="343"/>
    </row>
    <row r="398" spans="1:3" s="230" customFormat="1" x14ac:dyDescent="0.35">
      <c r="A398" s="232"/>
      <c r="B398" s="343"/>
      <c r="C398" s="343"/>
    </row>
    <row r="399" spans="1:3" s="230" customFormat="1" x14ac:dyDescent="0.35">
      <c r="A399" s="232"/>
      <c r="B399" s="343"/>
      <c r="C399" s="343"/>
    </row>
    <row r="400" spans="1:3" s="230" customFormat="1" x14ac:dyDescent="0.35">
      <c r="A400" s="232"/>
      <c r="B400" s="343"/>
      <c r="C400" s="343"/>
    </row>
    <row r="401" spans="1:3" s="230" customFormat="1" x14ac:dyDescent="0.35">
      <c r="A401" s="232"/>
      <c r="B401" s="343"/>
      <c r="C401" s="343"/>
    </row>
    <row r="402" spans="1:3" s="230" customFormat="1" x14ac:dyDescent="0.35">
      <c r="A402" s="232"/>
      <c r="B402" s="343"/>
      <c r="C402" s="343"/>
    </row>
    <row r="403" spans="1:3" s="230" customFormat="1" x14ac:dyDescent="0.35">
      <c r="A403" s="232"/>
      <c r="B403" s="343"/>
      <c r="C403" s="343"/>
    </row>
    <row r="404" spans="1:3" s="230" customFormat="1" x14ac:dyDescent="0.35">
      <c r="A404" s="232"/>
      <c r="B404" s="343"/>
      <c r="C404" s="343"/>
    </row>
    <row r="405" spans="1:3" s="230" customFormat="1" x14ac:dyDescent="0.35">
      <c r="A405" s="232"/>
      <c r="B405" s="343"/>
      <c r="C405" s="343"/>
    </row>
    <row r="406" spans="1:3" s="230" customFormat="1" x14ac:dyDescent="0.35">
      <c r="A406" s="232"/>
      <c r="B406" s="343"/>
      <c r="C406" s="343"/>
    </row>
    <row r="407" spans="1:3" s="230" customFormat="1" x14ac:dyDescent="0.35">
      <c r="A407" s="232"/>
      <c r="B407" s="343"/>
      <c r="C407" s="343"/>
    </row>
    <row r="408" spans="1:3" s="230" customFormat="1" x14ac:dyDescent="0.35">
      <c r="A408" s="232"/>
      <c r="B408" s="343"/>
      <c r="C408" s="343"/>
    </row>
    <row r="409" spans="1:3" s="230" customFormat="1" x14ac:dyDescent="0.35">
      <c r="A409" s="232"/>
      <c r="B409" s="343"/>
      <c r="C409" s="343"/>
    </row>
    <row r="410" spans="1:3" s="230" customFormat="1" x14ac:dyDescent="0.35">
      <c r="A410" s="232"/>
      <c r="B410" s="343"/>
      <c r="C410" s="343"/>
    </row>
    <row r="411" spans="1:3" s="230" customFormat="1" x14ac:dyDescent="0.35">
      <c r="A411" s="232"/>
      <c r="B411" s="343"/>
      <c r="C411" s="343"/>
    </row>
    <row r="412" spans="1:3" s="230" customFormat="1" x14ac:dyDescent="0.35">
      <c r="A412" s="232"/>
      <c r="B412" s="343"/>
      <c r="C412" s="343"/>
    </row>
    <row r="413" spans="1:3" s="230" customFormat="1" x14ac:dyDescent="0.35">
      <c r="A413" s="232"/>
      <c r="B413" s="343"/>
      <c r="C413" s="343"/>
    </row>
    <row r="414" spans="1:3" s="230" customFormat="1" x14ac:dyDescent="0.35">
      <c r="A414" s="232"/>
      <c r="B414" s="343"/>
      <c r="C414" s="343"/>
    </row>
    <row r="415" spans="1:3" s="230" customFormat="1" x14ac:dyDescent="0.35">
      <c r="A415" s="232"/>
      <c r="B415" s="343"/>
      <c r="C415" s="343"/>
    </row>
    <row r="416" spans="1:3" s="230" customFormat="1" x14ac:dyDescent="0.35">
      <c r="A416" s="232"/>
      <c r="B416" s="343"/>
      <c r="C416" s="343"/>
    </row>
    <row r="417" spans="1:3" s="230" customFormat="1" x14ac:dyDescent="0.35">
      <c r="A417" s="232"/>
      <c r="B417" s="343"/>
      <c r="C417" s="343"/>
    </row>
    <row r="418" spans="1:3" s="230" customFormat="1" x14ac:dyDescent="0.35">
      <c r="A418" s="232"/>
      <c r="B418" s="343"/>
      <c r="C418" s="343"/>
    </row>
    <row r="419" spans="1:3" s="230" customFormat="1" x14ac:dyDescent="0.35">
      <c r="A419" s="232"/>
      <c r="B419" s="343"/>
      <c r="C419" s="343"/>
    </row>
    <row r="420" spans="1:3" s="230" customFormat="1" x14ac:dyDescent="0.35">
      <c r="A420" s="232"/>
      <c r="B420" s="343"/>
      <c r="C420" s="343"/>
    </row>
  </sheetData>
  <mergeCells count="1">
    <mergeCell ref="A8:L8"/>
  </mergeCells>
  <phoneticPr fontId="57"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796875" defaultRowHeight="14" x14ac:dyDescent="0.3"/>
  <cols>
    <col min="1" max="1" width="118.81640625" style="4" customWidth="1"/>
    <col min="2" max="2" width="9.1796875" style="2" customWidth="1"/>
    <col min="3" max="16384" width="9.1796875" style="2"/>
  </cols>
  <sheetData>
    <row r="1" spans="1:1" x14ac:dyDescent="0.3">
      <c r="A1" s="206" t="s">
        <v>493</v>
      </c>
    </row>
    <row r="2" spans="1:1" ht="14.5" x14ac:dyDescent="0.35">
      <c r="A2" s="205" t="s">
        <v>494</v>
      </c>
    </row>
    <row r="3" spans="1:1" ht="14.5" x14ac:dyDescent="0.35">
      <c r="A3" s="205" t="s">
        <v>497</v>
      </c>
    </row>
    <row r="4" spans="1:1" ht="14.5" x14ac:dyDescent="0.35">
      <c r="A4" s="207"/>
    </row>
    <row r="5" spans="1:1" x14ac:dyDescent="0.3">
      <c r="A5" s="209" t="s">
        <v>4</v>
      </c>
    </row>
    <row r="6" spans="1:1" x14ac:dyDescent="0.3">
      <c r="A6" s="208" t="s">
        <v>495</v>
      </c>
    </row>
    <row r="8" spans="1:1" x14ac:dyDescent="0.3">
      <c r="A8" s="3" t="s">
        <v>35</v>
      </c>
    </row>
    <row r="9" spans="1:1" ht="28" x14ac:dyDescent="0.3">
      <c r="A9" s="4" t="s">
        <v>496</v>
      </c>
    </row>
    <row r="10" spans="1:1" x14ac:dyDescent="0.3">
      <c r="A10" s="4" t="s">
        <v>17</v>
      </c>
    </row>
    <row r="12" spans="1:1" ht="28" x14ac:dyDescent="0.3">
      <c r="A12" s="3" t="s">
        <v>499</v>
      </c>
    </row>
    <row r="13" spans="1:1" ht="28" x14ac:dyDescent="0.3">
      <c r="A13" s="4" t="s">
        <v>18</v>
      </c>
    </row>
    <row r="14" spans="1:1" ht="28" x14ac:dyDescent="0.3">
      <c r="A14" s="4" t="s">
        <v>19</v>
      </c>
    </row>
    <row r="15" spans="1:1" x14ac:dyDescent="0.3">
      <c r="A15" s="4" t="s">
        <v>13</v>
      </c>
    </row>
    <row r="16" spans="1:1" ht="42" x14ac:dyDescent="0.3">
      <c r="A16" s="4" t="s">
        <v>20</v>
      </c>
    </row>
    <row r="17" spans="1:1" ht="42" x14ac:dyDescent="0.3">
      <c r="A17" s="4" t="s">
        <v>21</v>
      </c>
    </row>
    <row r="19" spans="1:1" x14ac:dyDescent="0.3">
      <c r="A19" s="3" t="s">
        <v>500</v>
      </c>
    </row>
    <row r="20" spans="1:1" ht="28" x14ac:dyDescent="0.3">
      <c r="A20" s="4" t="s">
        <v>40</v>
      </c>
    </row>
    <row r="21" spans="1:1" ht="28" x14ac:dyDescent="0.3">
      <c r="A21" s="4" t="s">
        <v>23</v>
      </c>
    </row>
    <row r="22" spans="1:1" x14ac:dyDescent="0.3">
      <c r="A22" s="4" t="s">
        <v>12</v>
      </c>
    </row>
    <row r="23" spans="1:1" ht="28" x14ac:dyDescent="0.3">
      <c r="A23" s="4" t="s">
        <v>22</v>
      </c>
    </row>
    <row r="24" spans="1:1" ht="42" x14ac:dyDescent="0.3">
      <c r="A24" s="4" t="s">
        <v>24</v>
      </c>
    </row>
    <row r="25" spans="1:1" ht="28" x14ac:dyDescent="0.3">
      <c r="A25" s="4" t="s">
        <v>25</v>
      </c>
    </row>
    <row r="26" spans="1:1" ht="42" x14ac:dyDescent="0.3">
      <c r="A26" s="4" t="s">
        <v>26</v>
      </c>
    </row>
    <row r="27" spans="1:1" x14ac:dyDescent="0.3">
      <c r="A27" s="4" t="s">
        <v>28</v>
      </c>
    </row>
    <row r="28" spans="1:1" x14ac:dyDescent="0.3">
      <c r="A28" s="4" t="s">
        <v>27</v>
      </c>
    </row>
    <row r="29" spans="1:1" x14ac:dyDescent="0.3">
      <c r="A29" s="4" t="s">
        <v>29</v>
      </c>
    </row>
    <row r="31" spans="1:1" x14ac:dyDescent="0.3">
      <c r="A31" s="3" t="s">
        <v>34</v>
      </c>
    </row>
    <row r="32" spans="1:1" x14ac:dyDescent="0.3">
      <c r="A32" s="4" t="s">
        <v>14</v>
      </c>
    </row>
    <row r="34" spans="1:1" ht="28" x14ac:dyDescent="0.3">
      <c r="A34" s="3" t="s">
        <v>501</v>
      </c>
    </row>
    <row r="35" spans="1:1" x14ac:dyDescent="0.3">
      <c r="A35" s="4" t="s">
        <v>30</v>
      </c>
    </row>
    <row r="36" spans="1:1" ht="28" x14ac:dyDescent="0.3">
      <c r="A36" s="4" t="s">
        <v>15</v>
      </c>
    </row>
    <row r="37" spans="1:1" x14ac:dyDescent="0.3">
      <c r="A37" s="4" t="s">
        <v>31</v>
      </c>
    </row>
    <row r="38" spans="1:1" ht="28" x14ac:dyDescent="0.3">
      <c r="A38" s="4" t="s">
        <v>33</v>
      </c>
    </row>
    <row r="39" spans="1:1" x14ac:dyDescent="0.3">
      <c r="A39" s="4" t="s">
        <v>32</v>
      </c>
    </row>
    <row r="41" spans="1:1" x14ac:dyDescent="0.3">
      <c r="A41" s="3" t="s">
        <v>502</v>
      </c>
    </row>
    <row r="44" spans="1:1" ht="28" x14ac:dyDescent="0.3">
      <c r="A44" s="209" t="s">
        <v>503</v>
      </c>
    </row>
    <row r="45" spans="1:1" ht="28" x14ac:dyDescent="0.3">
      <c r="A45" s="208" t="s">
        <v>16</v>
      </c>
    </row>
    <row r="47" spans="1:1" x14ac:dyDescent="0.3">
      <c r="A47" s="209" t="s">
        <v>36</v>
      </c>
    </row>
    <row r="48" spans="1:1" x14ac:dyDescent="0.3">
      <c r="A48" s="208" t="s">
        <v>498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pageSetUpPr fitToPage="1"/>
  </sheetPr>
  <dimension ref="A1:I26"/>
  <sheetViews>
    <sheetView showGridLines="0" zoomScale="80" zoomScaleNormal="80" zoomScaleSheetLayoutView="100" workbookViewId="0">
      <selection activeCell="A2" sqref="A2"/>
    </sheetView>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9" s="1" customFormat="1" ht="35.15" customHeight="1" x14ac:dyDescent="0.35">
      <c r="A1" s="104" t="s">
        <v>43</v>
      </c>
      <c r="B1" s="353" t="s">
        <v>3</v>
      </c>
      <c r="C1" s="353" t="s">
        <v>3</v>
      </c>
      <c r="D1" s="353" t="s">
        <v>3</v>
      </c>
      <c r="E1" s="353" t="s">
        <v>3</v>
      </c>
    </row>
    <row r="2" spans="1:9" s="1" customFormat="1" ht="15.5" x14ac:dyDescent="0.35">
      <c r="A2" s="354" t="s">
        <v>3</v>
      </c>
      <c r="B2" s="355" t="s">
        <v>3</v>
      </c>
      <c r="C2" s="355" t="s">
        <v>3</v>
      </c>
      <c r="D2" s="355" t="s">
        <v>3</v>
      </c>
      <c r="E2" s="355" t="s">
        <v>3</v>
      </c>
    </row>
    <row r="3" spans="1:9" s="1" customFormat="1" ht="56" x14ac:dyDescent="0.35">
      <c r="A3" s="12" t="s">
        <v>458</v>
      </c>
      <c r="B3" s="353" t="s">
        <v>3</v>
      </c>
      <c r="C3" s="353" t="s">
        <v>3</v>
      </c>
      <c r="D3" s="353" t="s">
        <v>3</v>
      </c>
      <c r="E3" s="353" t="s">
        <v>3</v>
      </c>
      <c r="F3" s="391"/>
      <c r="G3" s="391"/>
      <c r="H3" s="391"/>
      <c r="I3" s="391"/>
    </row>
    <row r="4" spans="1:9" s="1" customFormat="1" ht="15.5" x14ac:dyDescent="0.35">
      <c r="A4" s="354" t="s">
        <v>3</v>
      </c>
      <c r="B4" s="355" t="s">
        <v>3</v>
      </c>
      <c r="C4" s="355" t="s">
        <v>3</v>
      </c>
      <c r="D4" s="355" t="s">
        <v>3</v>
      </c>
      <c r="E4" s="355" t="s">
        <v>3</v>
      </c>
    </row>
    <row r="5" spans="1:9" s="1" customFormat="1" ht="42" x14ac:dyDescent="0.35">
      <c r="A5" s="225" t="s">
        <v>563</v>
      </c>
      <c r="B5" s="353" t="s">
        <v>3</v>
      </c>
      <c r="C5" s="353" t="s">
        <v>3</v>
      </c>
      <c r="D5" s="353" t="s">
        <v>3</v>
      </c>
      <c r="E5" s="353" t="s">
        <v>3</v>
      </c>
    </row>
    <row r="6" spans="1:9" s="1" customFormat="1" ht="15.5" x14ac:dyDescent="0.35">
      <c r="A6" s="354" t="s">
        <v>3</v>
      </c>
      <c r="B6" s="355" t="s">
        <v>3</v>
      </c>
      <c r="C6" s="355" t="s">
        <v>3</v>
      </c>
      <c r="D6" s="355" t="s">
        <v>3</v>
      </c>
      <c r="E6" s="355" t="s">
        <v>3</v>
      </c>
    </row>
    <row r="7" spans="1:9" s="391" customFormat="1" ht="224" x14ac:dyDescent="0.35">
      <c r="A7" s="15" t="s">
        <v>567</v>
      </c>
      <c r="B7" s="352" t="s">
        <v>3</v>
      </c>
      <c r="C7" s="352" t="s">
        <v>3</v>
      </c>
      <c r="D7" s="352" t="s">
        <v>3</v>
      </c>
      <c r="E7" s="352" t="s">
        <v>3</v>
      </c>
    </row>
    <row r="8" spans="1:9" ht="30" customHeight="1" x14ac:dyDescent="0.35">
      <c r="A8" s="354" t="s">
        <v>3</v>
      </c>
      <c r="B8" s="355" t="s">
        <v>3</v>
      </c>
      <c r="C8" s="355" t="s">
        <v>3</v>
      </c>
      <c r="D8" s="355" t="s">
        <v>3</v>
      </c>
      <c r="E8" s="355" t="s">
        <v>3</v>
      </c>
    </row>
    <row r="9" spans="1:9" s="105" customFormat="1" ht="40.4" customHeight="1" x14ac:dyDescent="0.35">
      <c r="A9" s="15" t="s">
        <v>460</v>
      </c>
      <c r="B9" s="352" t="s">
        <v>3</v>
      </c>
      <c r="C9" s="352" t="s">
        <v>3</v>
      </c>
      <c r="D9" s="352" t="s">
        <v>3</v>
      </c>
      <c r="E9" s="352" t="s">
        <v>3</v>
      </c>
    </row>
    <row r="10" spans="1:9" ht="30" customHeight="1" x14ac:dyDescent="0.35">
      <c r="A10" s="354" t="s">
        <v>3</v>
      </c>
      <c r="B10" s="355" t="s">
        <v>3</v>
      </c>
      <c r="C10" s="355" t="s">
        <v>3</v>
      </c>
      <c r="D10" s="355" t="s">
        <v>3</v>
      </c>
      <c r="E10" s="355" t="s">
        <v>3</v>
      </c>
    </row>
    <row r="11" spans="1:9" ht="111" customHeight="1" x14ac:dyDescent="0.3">
      <c r="A11" s="15" t="s">
        <v>566</v>
      </c>
      <c r="B11" s="353" t="s">
        <v>3</v>
      </c>
      <c r="C11" s="353" t="s">
        <v>3</v>
      </c>
      <c r="D11" s="353" t="s">
        <v>3</v>
      </c>
      <c r="E11" s="353" t="s">
        <v>3</v>
      </c>
    </row>
    <row r="12" spans="1:9" ht="15.5" x14ac:dyDescent="0.35">
      <c r="A12" s="354" t="s">
        <v>3</v>
      </c>
      <c r="B12" s="355" t="s">
        <v>3</v>
      </c>
      <c r="C12" s="355" t="s">
        <v>3</v>
      </c>
      <c r="D12" s="355" t="s">
        <v>3</v>
      </c>
      <c r="E12" s="355" t="s">
        <v>3</v>
      </c>
    </row>
    <row r="13" spans="1:9" ht="45" customHeight="1" x14ac:dyDescent="0.3">
      <c r="A13" s="15" t="s">
        <v>565</v>
      </c>
      <c r="B13" s="353" t="s">
        <v>3</v>
      </c>
      <c r="C13" s="353" t="s">
        <v>3</v>
      </c>
      <c r="D13" s="353" t="s">
        <v>3</v>
      </c>
      <c r="E13" s="353" t="s">
        <v>3</v>
      </c>
    </row>
    <row r="14" spans="1:9" ht="15.5" x14ac:dyDescent="0.35">
      <c r="A14" s="354" t="s">
        <v>3</v>
      </c>
      <c r="B14" s="355" t="s">
        <v>3</v>
      </c>
      <c r="C14" s="355" t="s">
        <v>3</v>
      </c>
      <c r="D14" s="355" t="s">
        <v>3</v>
      </c>
      <c r="E14" s="355" t="s">
        <v>3</v>
      </c>
    </row>
    <row r="15" spans="1:9" ht="15.5" x14ac:dyDescent="0.35">
      <c r="A15" s="354" t="s">
        <v>3</v>
      </c>
      <c r="B15" s="355" t="s">
        <v>3</v>
      </c>
      <c r="C15" s="355" t="s">
        <v>3</v>
      </c>
      <c r="D15" s="355" t="s">
        <v>3</v>
      </c>
      <c r="E15" s="355" t="s">
        <v>3</v>
      </c>
    </row>
    <row r="16" spans="1:9" x14ac:dyDescent="0.3">
      <c r="A16" s="8" t="s">
        <v>383</v>
      </c>
      <c r="B16" s="353" t="s">
        <v>3</v>
      </c>
      <c r="C16" s="353" t="s">
        <v>3</v>
      </c>
      <c r="D16" s="353" t="s">
        <v>3</v>
      </c>
      <c r="E16" s="353" t="s">
        <v>3</v>
      </c>
    </row>
    <row r="17" spans="1:5" ht="28" x14ac:dyDescent="0.3">
      <c r="A17" s="9" t="s">
        <v>300</v>
      </c>
      <c r="B17" s="353" t="s">
        <v>3</v>
      </c>
      <c r="C17" s="353" t="s">
        <v>3</v>
      </c>
      <c r="D17" s="353" t="s">
        <v>3</v>
      </c>
      <c r="E17" s="353" t="s">
        <v>3</v>
      </c>
    </row>
    <row r="18" spans="1:5" x14ac:dyDescent="0.3">
      <c r="A18" s="7" t="s">
        <v>44</v>
      </c>
      <c r="B18" s="353" t="s">
        <v>3</v>
      </c>
      <c r="C18" s="353" t="s">
        <v>3</v>
      </c>
      <c r="D18" s="353" t="s">
        <v>3</v>
      </c>
      <c r="E18" s="353" t="s">
        <v>3</v>
      </c>
    </row>
    <row r="19" spans="1:5" x14ac:dyDescent="0.3">
      <c r="A19" s="10" t="s">
        <v>384</v>
      </c>
      <c r="B19" s="353" t="s">
        <v>3</v>
      </c>
      <c r="C19" s="353" t="s">
        <v>3</v>
      </c>
      <c r="D19" s="353" t="s">
        <v>3</v>
      </c>
      <c r="E19" s="353" t="s">
        <v>3</v>
      </c>
    </row>
    <row r="20" spans="1:5" x14ac:dyDescent="0.3">
      <c r="A20" s="7" t="s">
        <v>45</v>
      </c>
      <c r="B20" s="353" t="s">
        <v>3</v>
      </c>
      <c r="C20" s="353" t="s">
        <v>3</v>
      </c>
      <c r="D20" s="353" t="s">
        <v>3</v>
      </c>
      <c r="E20" s="353" t="s">
        <v>3</v>
      </c>
    </row>
    <row r="21" spans="1:5" x14ac:dyDescent="0.3">
      <c r="A21" s="13" t="s">
        <v>385</v>
      </c>
      <c r="B21" s="353" t="s">
        <v>3</v>
      </c>
      <c r="C21" s="353" t="s">
        <v>3</v>
      </c>
      <c r="D21" s="353" t="s">
        <v>3</v>
      </c>
      <c r="E21" s="353" t="s">
        <v>3</v>
      </c>
    </row>
    <row r="22" spans="1:5" ht="15.5" x14ac:dyDescent="0.35">
      <c r="A22" s="354" t="s">
        <v>3</v>
      </c>
      <c r="B22" s="355" t="s">
        <v>3</v>
      </c>
      <c r="C22" s="355" t="s">
        <v>3</v>
      </c>
      <c r="D22" s="355" t="s">
        <v>3</v>
      </c>
      <c r="E22" s="355" t="s">
        <v>3</v>
      </c>
    </row>
    <row r="23" spans="1:5" s="105" customFormat="1" ht="30" customHeight="1" x14ac:dyDescent="0.3">
      <c r="A23" s="215" t="s">
        <v>755</v>
      </c>
      <c r="B23" s="353" t="s">
        <v>3</v>
      </c>
      <c r="C23" s="353" t="s">
        <v>3</v>
      </c>
      <c r="D23" s="353" t="s">
        <v>3</v>
      </c>
      <c r="E23" s="353" t="s">
        <v>3</v>
      </c>
    </row>
    <row r="24" spans="1:5" ht="14.5" x14ac:dyDescent="0.35">
      <c r="C24" s="179"/>
    </row>
    <row r="26" spans="1:5" x14ac:dyDescent="0.3">
      <c r="C26" s="105"/>
    </row>
  </sheetData>
  <sheetProtection algorithmName="SHA-512" hashValue="ANGdHIUGGs4818d1IVAIRFazlpmNLoY8IymfNaiEDQRS7zUKBJFcGopefIlS1YSfAA2HQajimZ7GTUYiWBgXEA==" saltValue="Ue4A3UF+ex6xRT1H09Dio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2"/>
  <sheetViews>
    <sheetView showGridLines="0" zoomScale="80" zoomScaleNormal="80" workbookViewId="0">
      <selection activeCell="C13" sqref="C13"/>
    </sheetView>
  </sheetViews>
  <sheetFormatPr defaultColWidth="9.1796875" defaultRowHeight="14" x14ac:dyDescent="0.3"/>
  <cols>
    <col min="1" max="1" width="24.26953125" style="21" customWidth="1"/>
    <col min="2" max="2" width="49.453125" style="21" customWidth="1"/>
    <col min="3" max="3" width="63.54296875" style="25" customWidth="1"/>
    <col min="4" max="4" width="20.453125" style="21" customWidth="1"/>
    <col min="5" max="12" width="21" style="21" customWidth="1"/>
    <col min="13" max="13" width="22.81640625" style="21" customWidth="1"/>
    <col min="14" max="14" width="22.54296875" style="21" customWidth="1"/>
    <col min="15" max="15" width="25.81640625" style="21" customWidth="1"/>
    <col min="16" max="16" width="10.81640625" style="21" customWidth="1"/>
    <col min="17" max="42" width="10.81640625" style="22" customWidth="1"/>
    <col min="43" max="50" width="10.81640625" style="23" customWidth="1"/>
    <col min="51" max="106" width="10.81640625" style="2" customWidth="1"/>
    <col min="107" max="193" width="10.81640625" style="21" customWidth="1"/>
    <col min="194" max="194" width="10.453125" style="21" customWidth="1"/>
    <col min="195" max="16384" width="9.1796875" style="21"/>
  </cols>
  <sheetData>
    <row r="1" spans="2:106" x14ac:dyDescent="0.3">
      <c r="B1" s="19" t="s">
        <v>391</v>
      </c>
      <c r="C1" s="136"/>
      <c r="D1" s="39"/>
      <c r="E1" s="20" t="s">
        <v>308</v>
      </c>
      <c r="F1" s="17"/>
      <c r="G1" s="17"/>
    </row>
    <row r="3" spans="2:106" x14ac:dyDescent="0.3">
      <c r="B3" s="124" t="s">
        <v>462</v>
      </c>
      <c r="C3" s="125"/>
      <c r="D3" s="126"/>
      <c r="E3" s="126"/>
      <c r="F3" s="126"/>
      <c r="G3" s="127"/>
    </row>
    <row r="4" spans="2:106" x14ac:dyDescent="0.3">
      <c r="B4" s="128"/>
      <c r="C4" s="129"/>
      <c r="D4" s="17"/>
      <c r="E4" s="17"/>
      <c r="F4" s="17"/>
      <c r="G4" s="130"/>
    </row>
    <row r="5" spans="2:106" x14ac:dyDescent="0.3">
      <c r="B5" s="131" t="s">
        <v>463</v>
      </c>
      <c r="C5" s="129"/>
      <c r="D5" s="17"/>
      <c r="E5" s="17"/>
      <c r="F5" s="17"/>
      <c r="G5" s="130"/>
    </row>
    <row r="6" spans="2:106" x14ac:dyDescent="0.3">
      <c r="B6" s="128"/>
      <c r="C6" s="129"/>
      <c r="D6" s="17"/>
      <c r="E6" s="17"/>
      <c r="F6" s="17"/>
      <c r="G6" s="130"/>
      <c r="J6" s="390"/>
    </row>
    <row r="7" spans="2:106" x14ac:dyDescent="0.3">
      <c r="B7" s="131" t="s">
        <v>464</v>
      </c>
      <c r="C7" s="129"/>
      <c r="D7" s="17"/>
      <c r="E7" s="17"/>
      <c r="F7" s="17"/>
      <c r="G7" s="130"/>
    </row>
    <row r="8" spans="2:106" ht="19.5" customHeight="1" x14ac:dyDescent="0.3">
      <c r="B8" s="132" t="s">
        <v>465</v>
      </c>
      <c r="C8" s="133"/>
      <c r="D8" s="134"/>
      <c r="E8" s="134"/>
      <c r="F8" s="134"/>
      <c r="G8" s="135"/>
    </row>
    <row r="9" spans="2:106" ht="14.5" x14ac:dyDescent="0.35">
      <c r="B9" s="24"/>
      <c r="K9" s="44"/>
      <c r="L9" s="44"/>
    </row>
    <row r="10" spans="2:106" x14ac:dyDescent="0.3">
      <c r="B10" s="19" t="s">
        <v>54</v>
      </c>
      <c r="C10" s="44"/>
      <c r="D10" s="44"/>
      <c r="E10" s="44"/>
      <c r="K10" s="44"/>
      <c r="L10" s="171"/>
      <c r="M10" s="19"/>
      <c r="N10" s="19"/>
      <c r="O10" s="19"/>
    </row>
    <row r="11" spans="2:106" ht="43.5" customHeight="1" thickBot="1" x14ac:dyDescent="0.35">
      <c r="B11" s="25"/>
      <c r="D11" s="46" t="s">
        <v>9</v>
      </c>
      <c r="E11" s="46" t="s">
        <v>9</v>
      </c>
      <c r="H11" s="46" t="s">
        <v>9</v>
      </c>
      <c r="I11" s="46" t="s">
        <v>9</v>
      </c>
      <c r="L11" s="19" t="s">
        <v>298</v>
      </c>
      <c r="M11" s="19" t="s">
        <v>298</v>
      </c>
      <c r="N11" s="19" t="s">
        <v>299</v>
      </c>
      <c r="O11" s="19" t="s">
        <v>299</v>
      </c>
      <c r="P11" s="19" t="s">
        <v>39</v>
      </c>
    </row>
    <row r="12" spans="2:106" s="31" customFormat="1" ht="46" customHeight="1" x14ac:dyDescent="0.3">
      <c r="B12" s="26" t="s">
        <v>5</v>
      </c>
      <c r="C12" s="27" t="s">
        <v>8</v>
      </c>
      <c r="D12" s="45" t="s">
        <v>46</v>
      </c>
      <c r="E12" s="46" t="s">
        <v>47</v>
      </c>
      <c r="F12" s="27" t="s">
        <v>7</v>
      </c>
      <c r="G12" s="27" t="s">
        <v>11</v>
      </c>
      <c r="H12" s="45" t="s">
        <v>46</v>
      </c>
      <c r="I12" s="46" t="s">
        <v>47</v>
      </c>
      <c r="J12" s="27" t="s">
        <v>389</v>
      </c>
      <c r="K12" s="21"/>
      <c r="L12" s="28" t="s">
        <v>293</v>
      </c>
      <c r="M12" s="28" t="s">
        <v>295</v>
      </c>
      <c r="N12" s="28" t="s">
        <v>53</v>
      </c>
      <c r="O12" s="28" t="s">
        <v>296</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3">
      <c r="B13" s="32" t="str">
        <f>IF((OR('Assumptions input'!$B7="&lt;select&gt;", 'Assumptions input'!$B7="")), "-", 'Assumptions input'!$B8)</f>
        <v>England</v>
      </c>
      <c r="C13" s="33">
        <f>IF(OR(B13="", B13="-"), "",VLOOKUP((CONCATENATE($N13," - ",$B13)),$C$30:$GL$557,4,FALSE))</f>
        <v>56550138</v>
      </c>
      <c r="D13" s="122">
        <f>IF(OR(C13="", C13="-"), "",VLOOKUP((CONCATENATE($N13," - ",$B13)),$C$30:$GL$557,5,FALSE))</f>
        <v>27982818</v>
      </c>
      <c r="E13" s="122">
        <f>IF(OR(D13="", D13="-"), "",VLOOKUP((CONCATENATE($N13," - ",$B13)),$C$30:$GL$557,6,FALSE))</f>
        <v>28567320</v>
      </c>
      <c r="F13" s="34">
        <f>IF(B13="", "", 'Assumptions input'!B6)</f>
        <v>1</v>
      </c>
      <c r="G13" s="33">
        <f t="shared" ref="G13:I14" si="0">IFERROR(C13*$F13, "")</f>
        <v>56550138</v>
      </c>
      <c r="H13" s="122">
        <f>IFERROR(D13*$F13, "")</f>
        <v>27982818</v>
      </c>
      <c r="I13" s="122">
        <f t="shared" si="0"/>
        <v>28567320</v>
      </c>
      <c r="J13" s="33">
        <f>IFERROR(H13+I13, "")</f>
        <v>56550138</v>
      </c>
      <c r="L13" s="35" t="s">
        <v>292</v>
      </c>
      <c r="M13" s="35" t="s">
        <v>294</v>
      </c>
      <c r="N13" s="35" t="str">
        <f>'Assumptions input'!$B$7</f>
        <v>National</v>
      </c>
      <c r="O13" s="35" t="str">
        <f>IFERROR(VLOOKUP('Assumptions input'!$B$7, $L$12:$M$22, 2, FALSE), "-")</f>
        <v>NATIONAL</v>
      </c>
      <c r="P13" s="28" t="b">
        <f>ISTEXT('Assumptions input'!$B$8)</f>
        <v>1</v>
      </c>
    </row>
    <row r="14" spans="2:106" x14ac:dyDescent="0.3">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56550138</v>
      </c>
      <c r="L14" s="35" t="s">
        <v>303</v>
      </c>
      <c r="M14" s="35" t="s">
        <v>289</v>
      </c>
      <c r="N14" s="35" t="str">
        <f>'Assumptions input'!$B$7</f>
        <v>National</v>
      </c>
      <c r="O14" s="35" t="str">
        <f>IFERROR(VLOOKUP('Assumptions input'!$B$7, $L$12:$M$22, 2, FALSE), "-")</f>
        <v>NATIONAL</v>
      </c>
      <c r="P14" s="28" t="b">
        <f>ISTEXT('Assumptions input'!$B$8)</f>
        <v>1</v>
      </c>
    </row>
    <row r="15" spans="2:106" x14ac:dyDescent="0.3">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304</v>
      </c>
      <c r="M15" s="35" t="s">
        <v>291</v>
      </c>
      <c r="N15" s="35" t="str">
        <f>'Assumptions input'!$B$7</f>
        <v>National</v>
      </c>
      <c r="O15" s="35" t="str">
        <f>IFERROR(VLOOKUP('Assumptions input'!$B$7, $L$12:$M$22, 2, FALSE), "-")</f>
        <v>NATIONAL</v>
      </c>
      <c r="P15" s="28" t="b">
        <f>ISTEXT('Assumptions input'!$B$8)</f>
        <v>1</v>
      </c>
    </row>
    <row r="16" spans="2:106" x14ac:dyDescent="0.3">
      <c r="B16" s="32"/>
      <c r="C16" s="33"/>
      <c r="D16" s="122"/>
      <c r="E16" s="122"/>
      <c r="F16" s="34"/>
      <c r="G16" s="33"/>
      <c r="H16" s="122"/>
      <c r="I16" s="122"/>
      <c r="J16" s="33"/>
      <c r="L16" s="35" t="s">
        <v>305</v>
      </c>
      <c r="M16" s="35" t="s">
        <v>290</v>
      </c>
      <c r="N16" s="35" t="str">
        <f>'Assumptions input'!$B$7</f>
        <v>National</v>
      </c>
      <c r="O16" s="35" t="str">
        <f>IFERROR(VLOOKUP('Assumptions input'!$B$7, $L$12:$M$22, 2, FALSE), "-")</f>
        <v>NATIONAL</v>
      </c>
      <c r="P16" s="28" t="b">
        <f>ISTEXT('Assumptions input'!$B$8)</f>
        <v>1</v>
      </c>
    </row>
    <row r="17" spans="1:194" x14ac:dyDescent="0.3">
      <c r="B17" s="32"/>
      <c r="C17" s="33"/>
      <c r="D17" s="122"/>
      <c r="E17" s="122"/>
      <c r="F17" s="34"/>
      <c r="G17" s="33"/>
      <c r="H17" s="122"/>
      <c r="I17" s="122"/>
      <c r="J17" s="33"/>
      <c r="L17" s="35" t="s">
        <v>749</v>
      </c>
      <c r="M17" s="35" t="s">
        <v>750</v>
      </c>
      <c r="N17" s="35" t="str">
        <f>'Assumptions input'!$B$7</f>
        <v>National</v>
      </c>
      <c r="O17" s="35" t="str">
        <f>IFERROR(VLOOKUP('Assumptions input'!$B$7, $L$12:$M$22, 2, FALSE), "-")</f>
        <v>NATIONAL</v>
      </c>
      <c r="P17" s="28" t="b">
        <f>ISTEXT('Assumptions input'!$B$8)</f>
        <v>1</v>
      </c>
    </row>
    <row r="18" spans="1:194" x14ac:dyDescent="0.3">
      <c r="B18" s="32"/>
      <c r="C18" s="33"/>
      <c r="D18" s="122"/>
      <c r="E18" s="122"/>
      <c r="F18" s="34"/>
      <c r="G18" s="33"/>
      <c r="H18" s="122"/>
      <c r="I18" s="122"/>
      <c r="J18" s="33"/>
      <c r="L18" s="35" t="s">
        <v>475</v>
      </c>
      <c r="M18" s="35" t="s">
        <v>474</v>
      </c>
      <c r="N18" s="35" t="str">
        <f>'Assumptions input'!$B$7</f>
        <v>National</v>
      </c>
      <c r="O18" s="35" t="str">
        <f>IFERROR(VLOOKUP('Assumptions input'!$B$7, $L$12:$M$22, 2, FALSE), "-")</f>
        <v>NATIONAL</v>
      </c>
      <c r="P18" s="28" t="b">
        <f>ISTEXT('Assumptions input'!$B$8)</f>
        <v>1</v>
      </c>
    </row>
    <row r="19" spans="1:194" x14ac:dyDescent="0.3">
      <c r="B19" s="32"/>
      <c r="C19" s="33"/>
      <c r="D19" s="122"/>
      <c r="E19" s="122"/>
      <c r="F19" s="34"/>
      <c r="G19" s="33"/>
      <c r="H19" s="122"/>
      <c r="I19" s="122"/>
      <c r="J19" s="33"/>
      <c r="L19" s="153" t="s">
        <v>479</v>
      </c>
      <c r="M19" s="35" t="s">
        <v>477</v>
      </c>
      <c r="N19" s="35" t="str">
        <f>'Assumptions input'!$B$7</f>
        <v>National</v>
      </c>
      <c r="O19" s="35" t="str">
        <f>IFERROR(VLOOKUP('Assumptions input'!$B$7, $L$12:$M$22, 2, FALSE), "-")</f>
        <v>NATIONAL</v>
      </c>
      <c r="P19" s="28" t="b">
        <f>ISTEXT('Assumptions input'!$B$8)</f>
        <v>1</v>
      </c>
    </row>
    <row r="20" spans="1:194" x14ac:dyDescent="0.3">
      <c r="B20" s="32"/>
      <c r="C20" s="33"/>
      <c r="D20" s="122"/>
      <c r="E20" s="122"/>
      <c r="F20" s="34"/>
      <c r="G20" s="33"/>
      <c r="H20" s="122"/>
      <c r="I20" s="122"/>
      <c r="J20" s="33"/>
      <c r="L20" s="35" t="s">
        <v>480</v>
      </c>
      <c r="M20" s="35" t="s">
        <v>482</v>
      </c>
      <c r="N20" s="35" t="str">
        <f>'Assumptions input'!$B$7</f>
        <v>National</v>
      </c>
      <c r="O20" s="35" t="str">
        <f>IFERROR(VLOOKUP('Assumptions input'!$B$7, $L$12:$M$22, 2, FALSE), "-")</f>
        <v>NATIONAL</v>
      </c>
      <c r="P20" s="28" t="b">
        <f>ISTEXT('Assumptions input'!$B$8)</f>
        <v>1</v>
      </c>
    </row>
    <row r="21" spans="1:194" x14ac:dyDescent="0.3">
      <c r="B21" s="32"/>
      <c r="C21" s="33"/>
      <c r="D21" s="122"/>
      <c r="E21" s="122"/>
      <c r="F21" s="34"/>
      <c r="G21" s="33"/>
      <c r="H21" s="122"/>
      <c r="I21" s="122"/>
      <c r="J21" s="33"/>
      <c r="L21" s="35" t="s">
        <v>481</v>
      </c>
      <c r="M21" s="35" t="s">
        <v>476</v>
      </c>
      <c r="N21" s="35" t="str">
        <f>'Assumptions input'!$B$7</f>
        <v>National</v>
      </c>
      <c r="O21" s="35" t="str">
        <f>IFERROR(VLOOKUP('Assumptions input'!$B$7, $L$12:$M$22, 2, FALSE), "-")</f>
        <v>NATIONAL</v>
      </c>
      <c r="P21" s="28" t="b">
        <f>ISTEXT('Assumptions input'!$B$8)</f>
        <v>1</v>
      </c>
    </row>
    <row r="22" spans="1:194" ht="14.5" thickBot="1" x14ac:dyDescent="0.35">
      <c r="B22" s="36"/>
      <c r="C22" s="37"/>
      <c r="D22" s="137"/>
      <c r="E22" s="137"/>
      <c r="F22" s="38"/>
      <c r="G22" s="37"/>
      <c r="H22" s="37"/>
      <c r="I22" s="37"/>
      <c r="J22" s="37"/>
      <c r="K22" s="21">
        <f>IFERROR(I22+J22, "")</f>
        <v>0</v>
      </c>
      <c r="L22" s="35"/>
      <c r="M22" s="35"/>
      <c r="N22" s="35"/>
      <c r="O22" s="35"/>
      <c r="P22" s="28"/>
    </row>
    <row r="23" spans="1:194" s="39" customFormat="1" ht="15" thickTop="1" thickBot="1" x14ac:dyDescent="0.35">
      <c r="B23" s="40" t="s">
        <v>466</v>
      </c>
      <c r="C23" s="41">
        <f>IF(C14&gt;0,C13,C14)</f>
        <v>56550138</v>
      </c>
      <c r="D23" s="41">
        <f>IF(D14&gt;0,D13,D14)</f>
        <v>27982818</v>
      </c>
      <c r="E23" s="41">
        <f>IF(E14&gt;0,E13,E14)</f>
        <v>28567320</v>
      </c>
      <c r="F23" s="41"/>
      <c r="G23" s="41">
        <f>IF(G14&gt;0,G13,G14)</f>
        <v>56550138</v>
      </c>
      <c r="H23" s="41">
        <f>IF(H14&gt;0,H13,H14)</f>
        <v>27982818</v>
      </c>
      <c r="I23" s="41">
        <f>IF(I14&gt;0,I13,I14)</f>
        <v>28567320</v>
      </c>
      <c r="J23" s="41">
        <f>IF('Assumptions input'!B10&gt;0,"",SUM(J14:J21))</f>
        <v>56550138</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3">
      <c r="B24" s="120"/>
      <c r="C24" s="120"/>
      <c r="D24" s="120"/>
      <c r="E24" s="120"/>
      <c r="F24" s="120"/>
      <c r="G24" s="120"/>
      <c r="H24" s="120"/>
      <c r="I24" s="120"/>
      <c r="J24" s="120"/>
    </row>
    <row r="25" spans="1:194" ht="28" x14ac:dyDescent="0.3">
      <c r="B25" s="121"/>
      <c r="C25" s="121"/>
      <c r="D25" s="46" t="s">
        <v>9</v>
      </c>
      <c r="E25" s="46" t="s">
        <v>9</v>
      </c>
      <c r="F25" s="121"/>
      <c r="I25" s="121"/>
      <c r="J25" s="121"/>
      <c r="K25" s="44"/>
      <c r="N25" s="44"/>
    </row>
    <row r="26" spans="1:194" x14ac:dyDescent="0.3">
      <c r="D26" s="123">
        <v>2</v>
      </c>
      <c r="E26" s="123">
        <v>3</v>
      </c>
      <c r="F26" s="123">
        <v>4</v>
      </c>
      <c r="G26" s="123">
        <v>5</v>
      </c>
      <c r="H26" s="123">
        <v>6</v>
      </c>
      <c r="K26" s="44"/>
    </row>
    <row r="27" spans="1:194" s="2" customFormat="1" ht="48" customHeight="1" x14ac:dyDescent="0.3">
      <c r="A27" s="175" t="s">
        <v>53</v>
      </c>
      <c r="B27" s="174" t="s">
        <v>6</v>
      </c>
      <c r="C27" s="174" t="s">
        <v>297</v>
      </c>
      <c r="D27" s="112" t="s">
        <v>388</v>
      </c>
      <c r="E27" s="112" t="s">
        <v>388</v>
      </c>
      <c r="F27" s="112" t="s">
        <v>0</v>
      </c>
      <c r="G27" s="112" t="s">
        <v>0</v>
      </c>
      <c r="H27" s="112" t="s">
        <v>0</v>
      </c>
      <c r="I27" s="174" t="s">
        <v>388</v>
      </c>
      <c r="J27" s="174" t="s">
        <v>388</v>
      </c>
      <c r="K27" s="174" t="s">
        <v>390</v>
      </c>
      <c r="L27" s="174" t="s">
        <v>390</v>
      </c>
      <c r="M27" s="176" t="s">
        <v>1</v>
      </c>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8"/>
      <c r="CZ27" s="172" t="s">
        <v>2</v>
      </c>
      <c r="DA27" s="172"/>
      <c r="DB27" s="172"/>
      <c r="DC27" s="172"/>
      <c r="DD27" s="172"/>
      <c r="DE27" s="172"/>
      <c r="DF27" s="172"/>
      <c r="DG27" s="172"/>
      <c r="DH27" s="172"/>
      <c r="DI27" s="172"/>
      <c r="DJ27" s="172"/>
      <c r="DK27" s="172"/>
      <c r="DL27" s="172"/>
      <c r="DM27" s="172"/>
      <c r="DN27" s="172"/>
      <c r="DO27" s="172"/>
      <c r="DP27" s="172"/>
      <c r="DQ27" s="172"/>
      <c r="DR27" s="172"/>
      <c r="DS27" s="172"/>
      <c r="DT27" s="172"/>
      <c r="DU27" s="172"/>
      <c r="DV27" s="172"/>
      <c r="DW27" s="172"/>
      <c r="DX27" s="172"/>
      <c r="DY27" s="172"/>
      <c r="DZ27" s="172"/>
      <c r="EA27" s="172"/>
      <c r="EB27" s="172"/>
      <c r="EC27" s="172"/>
      <c r="ED27" s="172"/>
      <c r="EE27" s="172"/>
      <c r="EF27" s="172"/>
      <c r="EG27" s="172"/>
      <c r="EH27" s="172"/>
      <c r="EI27" s="172"/>
      <c r="EJ27" s="172"/>
      <c r="EK27" s="172"/>
      <c r="EL27" s="172"/>
      <c r="EM27" s="172"/>
      <c r="EN27" s="172"/>
      <c r="EO27" s="172"/>
      <c r="EP27" s="172"/>
      <c r="EQ27" s="172"/>
      <c r="ER27" s="172"/>
      <c r="ES27" s="172"/>
      <c r="ET27" s="172"/>
      <c r="EU27" s="172"/>
      <c r="EV27" s="172"/>
      <c r="EW27" s="172"/>
      <c r="EX27" s="172"/>
      <c r="EY27" s="172"/>
      <c r="EZ27" s="172"/>
      <c r="FA27" s="172"/>
      <c r="FB27" s="172"/>
      <c r="FC27" s="172"/>
      <c r="FD27" s="172"/>
      <c r="FE27" s="172"/>
      <c r="FF27" s="172"/>
      <c r="FG27" s="172"/>
      <c r="FH27" s="172"/>
      <c r="FI27" s="172"/>
      <c r="FJ27" s="172"/>
      <c r="FK27" s="172"/>
      <c r="FL27" s="172"/>
      <c r="FM27" s="172"/>
      <c r="FN27" s="172"/>
      <c r="FO27" s="172"/>
      <c r="FP27" s="172"/>
      <c r="FQ27" s="172"/>
      <c r="FR27" s="172"/>
      <c r="FS27" s="172"/>
      <c r="FT27" s="172"/>
      <c r="FU27" s="172"/>
      <c r="FV27" s="172"/>
      <c r="FW27" s="172"/>
      <c r="FX27" s="172"/>
      <c r="FY27" s="172"/>
      <c r="FZ27" s="172"/>
      <c r="GA27" s="172"/>
      <c r="GB27" s="172"/>
      <c r="GC27" s="172"/>
      <c r="GD27" s="172"/>
      <c r="GE27" s="172"/>
      <c r="GF27" s="172"/>
      <c r="GG27" s="172"/>
      <c r="GH27" s="172"/>
      <c r="GI27" s="172"/>
      <c r="GJ27" s="172"/>
      <c r="GK27" s="172"/>
      <c r="GL27" s="173"/>
    </row>
    <row r="28" spans="1:194" s="18" customFormat="1" ht="28" x14ac:dyDescent="0.3">
      <c r="A28" s="175"/>
      <c r="B28" s="174"/>
      <c r="C28" s="174"/>
      <c r="D28" s="45" t="s">
        <v>46</v>
      </c>
      <c r="E28" s="46" t="s">
        <v>47</v>
      </c>
      <c r="F28" s="112" t="s">
        <v>37</v>
      </c>
      <c r="G28" s="111" t="s">
        <v>1</v>
      </c>
      <c r="H28" s="111" t="s">
        <v>2</v>
      </c>
      <c r="I28" s="112" t="s">
        <v>1</v>
      </c>
      <c r="J28" s="111" t="s">
        <v>2</v>
      </c>
      <c r="K28" s="112" t="s">
        <v>1</v>
      </c>
      <c r="L28" s="47" t="s">
        <v>2</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411</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411</v>
      </c>
    </row>
    <row r="29" spans="1:194" s="2" customFormat="1" x14ac:dyDescent="0.3">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3">
      <c r="A30" s="87" t="s">
        <v>293</v>
      </c>
      <c r="B30" s="88" t="s">
        <v>293</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3">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3">
      <c r="A32" s="96" t="s">
        <v>292</v>
      </c>
      <c r="B32" s="106" t="s">
        <v>41</v>
      </c>
      <c r="C32" s="97" t="s">
        <v>309</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3">
      <c r="A33" s="52" t="s">
        <v>292</v>
      </c>
      <c r="B33" s="102" t="s">
        <v>42</v>
      </c>
      <c r="C33" s="53" t="s">
        <v>310</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3">
      <c r="A34" s="58" t="s">
        <v>292</v>
      </c>
      <c r="B34" s="103" t="s">
        <v>10</v>
      </c>
      <c r="C34" s="59" t="s">
        <v>311</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3">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3">
      <c r="A36" s="113" t="s">
        <v>303</v>
      </c>
      <c r="B36" s="394" t="s">
        <v>620</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3">
      <c r="A37" s="117" t="s">
        <v>303</v>
      </c>
      <c r="B37" s="394" t="s">
        <v>621</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3">
      <c r="A38" s="117" t="s">
        <v>303</v>
      </c>
      <c r="B38" s="394" t="s">
        <v>622</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3">
      <c r="A39" s="117" t="s">
        <v>303</v>
      </c>
      <c r="B39" s="394" t="s">
        <v>623</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3">
      <c r="A40" s="117" t="s">
        <v>303</v>
      </c>
      <c r="B40" s="394" t="s">
        <v>624</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3">
      <c r="A41" s="117" t="s">
        <v>303</v>
      </c>
      <c r="B41" s="394" t="s">
        <v>625</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3">
      <c r="A42" s="117" t="s">
        <v>303</v>
      </c>
      <c r="B42" s="394" t="s">
        <v>626</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3">
      <c r="A43" s="117" t="s">
        <v>303</v>
      </c>
      <c r="B43" s="394" t="s">
        <v>627</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3">
      <c r="A44" s="117" t="s">
        <v>303</v>
      </c>
      <c r="B44" s="394" t="s">
        <v>628</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3">
      <c r="A45" s="117" t="s">
        <v>303</v>
      </c>
      <c r="B45" s="394" t="s">
        <v>629</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3">
      <c r="A46" s="117" t="s">
        <v>303</v>
      </c>
      <c r="B46" s="394" t="s">
        <v>630</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3">
      <c r="A47" s="117" t="s">
        <v>303</v>
      </c>
      <c r="B47" s="394" t="s">
        <v>631</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3">
      <c r="A48" s="117" t="s">
        <v>303</v>
      </c>
      <c r="B48" s="394" t="s">
        <v>632</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3">
      <c r="A49" s="117" t="s">
        <v>303</v>
      </c>
      <c r="B49" s="394" t="s">
        <v>633</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3">
      <c r="A50" s="117" t="s">
        <v>303</v>
      </c>
      <c r="B50" s="394" t="s">
        <v>634</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3">
      <c r="A51" s="117" t="s">
        <v>303</v>
      </c>
      <c r="B51" s="394" t="s">
        <v>635</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3">
      <c r="A52" s="117" t="s">
        <v>303</v>
      </c>
      <c r="B52" s="394" t="s">
        <v>636</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3">
      <c r="A53" s="117" t="s">
        <v>303</v>
      </c>
      <c r="B53" s="394" t="s">
        <v>637</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3">
      <c r="A54" s="117" t="s">
        <v>303</v>
      </c>
      <c r="B54" s="394" t="s">
        <v>638</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3">
      <c r="A55" s="117" t="s">
        <v>303</v>
      </c>
      <c r="B55" s="394" t="s">
        <v>639</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3">
      <c r="A56" s="117" t="s">
        <v>303</v>
      </c>
      <c r="B56" s="394" t="s">
        <v>640</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3">
      <c r="A57" s="117" t="s">
        <v>303</v>
      </c>
      <c r="B57" s="394" t="s">
        <v>641</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3">
      <c r="A58" s="117" t="s">
        <v>303</v>
      </c>
      <c r="B58" s="394" t="s">
        <v>642</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3">
      <c r="A59" s="117" t="s">
        <v>303</v>
      </c>
      <c r="B59" s="394" t="s">
        <v>643</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3">
      <c r="A60" s="117" t="s">
        <v>303</v>
      </c>
      <c r="B60" s="394" t="s">
        <v>644</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3">
      <c r="A61" s="117" t="s">
        <v>303</v>
      </c>
      <c r="B61" s="394" t="s">
        <v>645</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3">
      <c r="A62" s="117" t="s">
        <v>303</v>
      </c>
      <c r="B62" s="394" t="s">
        <v>646</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3">
      <c r="A63" s="117" t="s">
        <v>303</v>
      </c>
      <c r="B63" s="394" t="s">
        <v>647</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3">
      <c r="A64" s="117" t="s">
        <v>303</v>
      </c>
      <c r="B64" s="394" t="s">
        <v>648</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3">
      <c r="A65" s="117" t="s">
        <v>303</v>
      </c>
      <c r="B65" s="394" t="s">
        <v>649</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3">
      <c r="A66" s="117" t="s">
        <v>303</v>
      </c>
      <c r="B66" s="394" t="s">
        <v>650</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3">
      <c r="A67" s="117" t="s">
        <v>303</v>
      </c>
      <c r="B67" s="394" t="s">
        <v>651</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3">
      <c r="A68" s="117" t="s">
        <v>303</v>
      </c>
      <c r="B68" s="394" t="s">
        <v>652</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3">
      <c r="A69" s="117" t="s">
        <v>303</v>
      </c>
      <c r="B69" s="394" t="s">
        <v>653</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3">
      <c r="A70" s="117" t="s">
        <v>303</v>
      </c>
      <c r="B70" s="394" t="s">
        <v>654</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3">
      <c r="A71" s="117" t="s">
        <v>303</v>
      </c>
      <c r="B71" s="394" t="s">
        <v>655</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3">
      <c r="A72" s="117" t="s">
        <v>303</v>
      </c>
      <c r="B72" s="394" t="s">
        <v>656</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3">
      <c r="A73" s="117" t="s">
        <v>303</v>
      </c>
      <c r="B73" s="394" t="s">
        <v>657</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3">
      <c r="A74" s="117" t="s">
        <v>303</v>
      </c>
      <c r="B74" s="394" t="s">
        <v>658</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3">
      <c r="A75" s="117" t="s">
        <v>303</v>
      </c>
      <c r="B75" s="394" t="s">
        <v>659</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3">
      <c r="A76" s="117" t="s">
        <v>303</v>
      </c>
      <c r="B76" s="394" t="s">
        <v>660</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3">
      <c r="A77" s="117" t="s">
        <v>303</v>
      </c>
      <c r="B77" s="394" t="s">
        <v>661</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3">
      <c r="A78" s="117" t="s">
        <v>303</v>
      </c>
      <c r="B78" s="394" t="s">
        <v>662</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3">
      <c r="A79" s="117" t="s">
        <v>303</v>
      </c>
      <c r="B79" s="394" t="s">
        <v>663</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3">
      <c r="A80" s="117" t="s">
        <v>303</v>
      </c>
      <c r="B80" s="394" t="s">
        <v>664</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3">
      <c r="A81" s="117" t="s">
        <v>303</v>
      </c>
      <c r="B81" s="394" t="s">
        <v>665</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3">
      <c r="A82" s="117" t="s">
        <v>303</v>
      </c>
      <c r="B82" s="394" t="s">
        <v>666</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3">
      <c r="A83" s="117" t="s">
        <v>303</v>
      </c>
      <c r="B83" s="394" t="s">
        <v>667</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3">
      <c r="A84" s="117" t="s">
        <v>303</v>
      </c>
      <c r="B84" s="394" t="s">
        <v>668</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3">
      <c r="A85" s="117" t="s">
        <v>303</v>
      </c>
      <c r="B85" s="394" t="s">
        <v>669</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3">
      <c r="A86" s="117" t="s">
        <v>303</v>
      </c>
      <c r="B86" s="394" t="s">
        <v>670</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3">
      <c r="A87" s="117" t="s">
        <v>303</v>
      </c>
      <c r="B87" s="394" t="s">
        <v>671</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3">
      <c r="A88" s="117" t="s">
        <v>303</v>
      </c>
      <c r="B88" s="394" t="s">
        <v>672</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3">
      <c r="A89" s="117" t="s">
        <v>303</v>
      </c>
      <c r="B89" s="394" t="s">
        <v>673</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3">
      <c r="A90" s="117" t="s">
        <v>303</v>
      </c>
      <c r="B90" s="394" t="s">
        <v>674</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3">
      <c r="A91" s="117" t="s">
        <v>303</v>
      </c>
      <c r="B91" s="394" t="s">
        <v>675</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3">
      <c r="A92" s="117" t="s">
        <v>303</v>
      </c>
      <c r="B92" s="394" t="s">
        <v>676</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3">
      <c r="A93" s="117" t="s">
        <v>303</v>
      </c>
      <c r="B93" s="394" t="s">
        <v>677</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3">
      <c r="A94" s="117" t="s">
        <v>303</v>
      </c>
      <c r="B94" s="394" t="s">
        <v>613</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3">
      <c r="A95" s="117" t="s">
        <v>303</v>
      </c>
      <c r="B95" s="394" t="s">
        <v>678</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3">
      <c r="A96" s="117" t="s">
        <v>303</v>
      </c>
      <c r="B96" s="394" t="s">
        <v>679</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3">
      <c r="A97" s="117" t="s">
        <v>303</v>
      </c>
      <c r="B97" s="394" t="s">
        <v>680</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3">
      <c r="A98" s="117" t="s">
        <v>303</v>
      </c>
      <c r="B98" s="394" t="s">
        <v>614</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3">
      <c r="A99" s="117" t="s">
        <v>303</v>
      </c>
      <c r="B99" s="394" t="s">
        <v>681</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3">
      <c r="A100" s="117" t="s">
        <v>303</v>
      </c>
      <c r="B100" s="394" t="s">
        <v>682</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3">
      <c r="A101" s="117" t="s">
        <v>303</v>
      </c>
      <c r="B101" s="394" t="s">
        <v>683</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3">
      <c r="A102" s="117" t="s">
        <v>303</v>
      </c>
      <c r="B102" s="394" t="s">
        <v>684</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3">
      <c r="A103" s="117" t="s">
        <v>303</v>
      </c>
      <c r="B103" s="394" t="s">
        <v>685</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3">
      <c r="A104" s="117" t="s">
        <v>303</v>
      </c>
      <c r="B104" s="394" t="s">
        <v>686</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3">
      <c r="A105" s="117" t="s">
        <v>303</v>
      </c>
      <c r="B105" s="394" t="s">
        <v>687</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3">
      <c r="A106" s="117" t="s">
        <v>303</v>
      </c>
      <c r="B106" s="394" t="s">
        <v>688</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3">
      <c r="A107" s="117" t="s">
        <v>303</v>
      </c>
      <c r="B107" s="394" t="s">
        <v>689</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3">
      <c r="A108" s="117" t="s">
        <v>303</v>
      </c>
      <c r="B108" s="394" t="s">
        <v>690</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3">
      <c r="A109" s="117" t="s">
        <v>303</v>
      </c>
      <c r="B109" s="394" t="s">
        <v>691</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3">
      <c r="A110" s="117" t="s">
        <v>303</v>
      </c>
      <c r="B110" s="394" t="s">
        <v>692</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3">
      <c r="A111" s="117" t="s">
        <v>303</v>
      </c>
      <c r="B111" s="394" t="s">
        <v>693</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3">
      <c r="A112" s="117" t="s">
        <v>303</v>
      </c>
      <c r="B112" s="394" t="s">
        <v>694</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3">
      <c r="A113" s="117" t="s">
        <v>303</v>
      </c>
      <c r="B113" s="394" t="s">
        <v>695</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3">
      <c r="A114" s="117" t="s">
        <v>303</v>
      </c>
      <c r="B114" s="394" t="s">
        <v>696</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3">
      <c r="A115" s="117" t="s">
        <v>303</v>
      </c>
      <c r="B115" s="394" t="s">
        <v>697</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3">
      <c r="A116" s="117" t="s">
        <v>303</v>
      </c>
      <c r="B116" s="394" t="s">
        <v>698</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3">
      <c r="A117" s="117" t="s">
        <v>303</v>
      </c>
      <c r="B117" s="394" t="s">
        <v>699</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3">
      <c r="A118" s="117" t="s">
        <v>303</v>
      </c>
      <c r="B118" s="394" t="s">
        <v>700</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3">
      <c r="A119" s="117" t="s">
        <v>303</v>
      </c>
      <c r="B119" s="394" t="s">
        <v>701</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3">
      <c r="A120" s="117" t="s">
        <v>303</v>
      </c>
      <c r="B120" s="394" t="s">
        <v>702</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3">
      <c r="A121" s="117" t="s">
        <v>303</v>
      </c>
      <c r="B121" s="394" t="s">
        <v>703</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3">
      <c r="A122" s="117" t="s">
        <v>303</v>
      </c>
      <c r="B122" s="394" t="s">
        <v>704</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3">
      <c r="A123" s="117" t="s">
        <v>303</v>
      </c>
      <c r="B123" s="394" t="s">
        <v>705</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3">
      <c r="A124" s="117" t="s">
        <v>303</v>
      </c>
      <c r="B124" s="394" t="s">
        <v>706</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3">
      <c r="A125" s="117" t="s">
        <v>303</v>
      </c>
      <c r="B125" s="394" t="s">
        <v>707</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3">
      <c r="A126" s="117" t="s">
        <v>303</v>
      </c>
      <c r="B126" s="394" t="s">
        <v>708</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3">
      <c r="A127" s="117" t="s">
        <v>303</v>
      </c>
      <c r="B127" s="394" t="s">
        <v>709</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3">
      <c r="A128" s="117" t="s">
        <v>303</v>
      </c>
      <c r="B128" s="394" t="s">
        <v>710</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3">
      <c r="A129" s="117" t="s">
        <v>303</v>
      </c>
      <c r="B129" s="394" t="s">
        <v>711</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3">
      <c r="A130" s="117" t="s">
        <v>303</v>
      </c>
      <c r="B130" s="394" t="s">
        <v>712</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3">
      <c r="A131" s="117" t="s">
        <v>303</v>
      </c>
      <c r="B131" s="394" t="s">
        <v>713</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3">
      <c r="A132" s="117" t="s">
        <v>303</v>
      </c>
      <c r="B132" s="394" t="s">
        <v>714</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3">
      <c r="A133" s="117" t="s">
        <v>303</v>
      </c>
      <c r="B133" s="394" t="s">
        <v>715</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3">
      <c r="A134" s="117" t="s">
        <v>303</v>
      </c>
      <c r="B134" s="394" t="s">
        <v>716</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3">
      <c r="A135" s="117" t="s">
        <v>303</v>
      </c>
      <c r="B135" s="394" t="s">
        <v>717</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3">
      <c r="A136" s="117" t="s">
        <v>303</v>
      </c>
      <c r="B136" s="394" t="s">
        <v>718</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3">
      <c r="A137" s="117" t="s">
        <v>303</v>
      </c>
      <c r="B137" s="394" t="s">
        <v>719</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3">
      <c r="A138" s="117" t="s">
        <v>303</v>
      </c>
      <c r="B138" s="394" t="s">
        <v>720</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3">
      <c r="A139" s="117" t="s">
        <v>303</v>
      </c>
      <c r="B139" s="394" t="s">
        <v>721</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3">
      <c r="A140" s="117" t="s">
        <v>303</v>
      </c>
      <c r="B140" s="394" t="s">
        <v>722</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3">
      <c r="A141" s="117" t="s">
        <v>303</v>
      </c>
      <c r="B141" s="394" t="s">
        <v>723</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58" customFormat="1" x14ac:dyDescent="0.3">
      <c r="A142" s="154"/>
      <c r="B142" s="155"/>
      <c r="C142" s="154"/>
      <c r="D142" s="157">
        <f t="shared" ref="D142:L142" si="43">SUM(D36:D141)</f>
        <v>21779298</v>
      </c>
      <c r="E142" s="157">
        <f t="shared" si="43"/>
        <v>22677552</v>
      </c>
      <c r="F142" s="157">
        <f t="shared" si="43"/>
        <v>56550138</v>
      </c>
      <c r="G142" s="157">
        <f t="shared" si="43"/>
        <v>27982818</v>
      </c>
      <c r="H142" s="157">
        <f t="shared" si="43"/>
        <v>28567320</v>
      </c>
      <c r="I142" s="157">
        <f t="shared" si="43"/>
        <v>21779298</v>
      </c>
      <c r="J142" s="157">
        <f t="shared" si="43"/>
        <v>22677552</v>
      </c>
      <c r="K142" s="157">
        <f t="shared" si="43"/>
        <v>6203520</v>
      </c>
      <c r="L142" s="157">
        <f t="shared" si="43"/>
        <v>5889768</v>
      </c>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c r="AT142" s="157"/>
      <c r="AU142" s="157"/>
      <c r="AV142" s="157"/>
      <c r="AW142" s="157"/>
      <c r="AX142" s="157"/>
      <c r="AY142" s="157"/>
      <c r="AZ142" s="157"/>
      <c r="BA142" s="157"/>
      <c r="BB142" s="157"/>
      <c r="BC142" s="157"/>
      <c r="BD142" s="157"/>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c r="CG142" s="157"/>
      <c r="CH142" s="157"/>
      <c r="CI142" s="157"/>
      <c r="CJ142" s="157"/>
      <c r="CK142" s="157"/>
      <c r="CL142" s="157"/>
      <c r="CM142" s="157"/>
      <c r="CN142" s="157"/>
      <c r="CO142" s="157"/>
      <c r="CP142" s="157"/>
      <c r="CQ142" s="157"/>
      <c r="CR142" s="157"/>
      <c r="CS142" s="157"/>
      <c r="CT142" s="157"/>
      <c r="CU142" s="157"/>
      <c r="CV142" s="157"/>
      <c r="CW142" s="157"/>
      <c r="CX142" s="157"/>
      <c r="CY142" s="156"/>
      <c r="CZ142" s="157"/>
      <c r="DA142" s="157"/>
      <c r="DB142" s="157"/>
      <c r="DC142" s="157"/>
      <c r="DD142" s="157"/>
      <c r="DE142" s="157"/>
      <c r="DF142" s="157"/>
      <c r="DG142" s="157"/>
      <c r="DH142" s="157"/>
      <c r="DI142" s="157"/>
      <c r="DJ142" s="157"/>
      <c r="DK142" s="157"/>
      <c r="DL142" s="157"/>
      <c r="DM142" s="157"/>
      <c r="DN142" s="157"/>
      <c r="DO142" s="157"/>
      <c r="DP142" s="157"/>
      <c r="DQ142" s="157"/>
      <c r="DR142" s="157"/>
      <c r="DS142" s="157"/>
      <c r="DT142" s="157"/>
      <c r="DU142" s="157"/>
      <c r="DV142" s="157"/>
      <c r="DW142" s="157"/>
      <c r="DX142" s="157"/>
      <c r="DY142" s="157"/>
      <c r="DZ142" s="157"/>
      <c r="EA142" s="157"/>
      <c r="EB142" s="157"/>
      <c r="EC142" s="157"/>
      <c r="ED142" s="157"/>
      <c r="EE142" s="157"/>
      <c r="EF142" s="157"/>
      <c r="EG142" s="157"/>
      <c r="EH142" s="157"/>
      <c r="EI142" s="157"/>
      <c r="EJ142" s="157"/>
      <c r="EK142" s="157"/>
      <c r="EL142" s="157"/>
      <c r="EM142" s="157"/>
      <c r="EN142" s="157"/>
      <c r="EO142" s="157"/>
      <c r="EP142" s="157"/>
      <c r="EQ142" s="157"/>
      <c r="ER142" s="157"/>
      <c r="ES142" s="157"/>
      <c r="ET142" s="157"/>
      <c r="EU142" s="157"/>
      <c r="EV142" s="157"/>
      <c r="EW142" s="157"/>
      <c r="EX142" s="157"/>
      <c r="EY142" s="157"/>
      <c r="EZ142" s="157"/>
      <c r="FA142" s="157"/>
      <c r="FB142" s="157"/>
      <c r="FC142" s="157"/>
      <c r="FD142" s="157"/>
      <c r="FE142" s="157"/>
      <c r="FF142" s="157"/>
      <c r="FG142" s="157"/>
      <c r="FH142" s="157"/>
      <c r="FI142" s="157"/>
      <c r="FJ142" s="157"/>
      <c r="FK142" s="157"/>
      <c r="FL142" s="157"/>
      <c r="FM142" s="157"/>
      <c r="FN142" s="157"/>
      <c r="FO142" s="157"/>
      <c r="FP142" s="157"/>
      <c r="FQ142" s="157"/>
      <c r="FR142" s="157"/>
      <c r="FS142" s="157"/>
      <c r="FT142" s="157"/>
      <c r="FU142" s="157"/>
      <c r="FV142" s="157"/>
      <c r="FW142" s="157"/>
      <c r="FX142" s="157"/>
      <c r="FY142" s="157"/>
      <c r="FZ142" s="157"/>
      <c r="GA142" s="157"/>
      <c r="GB142" s="157"/>
      <c r="GC142" s="157"/>
      <c r="GD142" s="157"/>
      <c r="GE142" s="157"/>
      <c r="GF142" s="157"/>
      <c r="GG142" s="157"/>
      <c r="GH142" s="157"/>
      <c r="GI142" s="157"/>
      <c r="GJ142" s="157"/>
      <c r="GK142" s="157"/>
      <c r="GL142" s="156"/>
    </row>
    <row r="143" spans="1:194" s="2" customFormat="1" x14ac:dyDescent="0.3">
      <c r="A143" s="74" t="s">
        <v>304</v>
      </c>
      <c r="B143" s="140" t="s">
        <v>395</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3">
      <c r="A144" s="74" t="s">
        <v>304</v>
      </c>
      <c r="B144" s="141" t="s">
        <v>392</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3">
      <c r="A145" s="74" t="s">
        <v>304</v>
      </c>
      <c r="B145" s="141" t="s">
        <v>396</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3">
      <c r="A146" s="74" t="s">
        <v>304</v>
      </c>
      <c r="B146" s="141" t="s">
        <v>471</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3">
      <c r="A147" s="74" t="s">
        <v>304</v>
      </c>
      <c r="B147" s="141" t="s">
        <v>394</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3">
      <c r="A148" s="74" t="s">
        <v>304</v>
      </c>
      <c r="B148" s="141" t="s">
        <v>393</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3">
      <c r="A149" s="75" t="s">
        <v>304</v>
      </c>
      <c r="B149" s="139" t="s">
        <v>472</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58" customFormat="1" x14ac:dyDescent="0.3">
      <c r="A150" s="159"/>
      <c r="B150" s="160"/>
      <c r="C150" s="159"/>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3">
      <c r="A151" s="79" t="s">
        <v>305</v>
      </c>
      <c r="B151" s="140" t="s">
        <v>48</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3">
      <c r="A152" s="79" t="s">
        <v>305</v>
      </c>
      <c r="B152" s="141" t="s">
        <v>49</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3">
      <c r="A153" s="79" t="s">
        <v>305</v>
      </c>
      <c r="B153" s="141" t="s">
        <v>50</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3">
      <c r="A154" s="79" t="s">
        <v>305</v>
      </c>
      <c r="B154" s="141" t="s">
        <v>51</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3">
      <c r="A155" s="85" t="s">
        <v>305</v>
      </c>
      <c r="B155" s="139" t="s">
        <v>52</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58" customFormat="1" x14ac:dyDescent="0.3">
      <c r="A156" s="159"/>
      <c r="B156" s="160"/>
      <c r="C156" s="159"/>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3">
      <c r="A157" s="95" t="s">
        <v>749</v>
      </c>
      <c r="B157" s="142" t="s">
        <v>572</v>
      </c>
      <c r="C157" s="94" t="str">
        <f>CONCATENATE(A157," - ",B157)</f>
        <v>NHSE regions - East of England</v>
      </c>
      <c r="D157" s="82">
        <f t="shared" ref="D157:E163" si="64">I157</f>
        <v>3341801</v>
      </c>
      <c r="E157" s="82">
        <f t="shared" si="64"/>
        <v>3506309</v>
      </c>
      <c r="F157" s="83">
        <f t="shared" ref="F157:F163" si="65">G157+H157</f>
        <v>8639006</v>
      </c>
      <c r="G157" s="83">
        <f t="shared" ref="G157:G163" si="66">SUM(M157:CY157)</f>
        <v>4259583</v>
      </c>
      <c r="H157" s="84">
        <f t="shared" ref="H157:H163" si="67">SUM(CZ157:GL157)</f>
        <v>4379423</v>
      </c>
      <c r="I157" s="84">
        <f t="shared" ref="I157:I163" si="68">SUM(AE157:CY157)</f>
        <v>3341801</v>
      </c>
      <c r="J157" s="84">
        <f t="shared" ref="J157:J163" si="69">SUM(DR157:GL157)</f>
        <v>3506309</v>
      </c>
      <c r="K157" s="81">
        <f t="shared" ref="K157:K163" si="70">SUM(M157:AD157)</f>
        <v>917782</v>
      </c>
      <c r="L157" s="82">
        <f t="shared" ref="L157:L163" si="71">SUM(CZ157:DQ157)</f>
        <v>873114</v>
      </c>
      <c r="M157" s="70">
        <v>44501</v>
      </c>
      <c r="N157" s="70">
        <v>46502</v>
      </c>
      <c r="O157" s="70">
        <v>48155</v>
      </c>
      <c r="P157" s="70">
        <v>50464</v>
      </c>
      <c r="Q157" s="70">
        <v>51910</v>
      </c>
      <c r="R157" s="70">
        <v>51723</v>
      </c>
      <c r="S157" s="70">
        <v>52396</v>
      </c>
      <c r="T157" s="70">
        <v>53511</v>
      </c>
      <c r="U157" s="70">
        <v>54922</v>
      </c>
      <c r="V157" s="70">
        <v>54218</v>
      </c>
      <c r="W157" s="70">
        <v>53812</v>
      </c>
      <c r="X157" s="70">
        <v>53339</v>
      </c>
      <c r="Y157" s="70">
        <v>53456</v>
      </c>
      <c r="Z157" s="70">
        <v>51644</v>
      </c>
      <c r="AA157" s="70">
        <v>51393</v>
      </c>
      <c r="AB157" s="70">
        <v>48878</v>
      </c>
      <c r="AC157" s="70">
        <v>48784</v>
      </c>
      <c r="AD157" s="70">
        <v>48174</v>
      </c>
      <c r="AE157" s="70">
        <v>48000</v>
      </c>
      <c r="AF157" s="70">
        <v>53075</v>
      </c>
      <c r="AG157" s="70">
        <v>57174</v>
      </c>
      <c r="AH157" s="70">
        <v>59014</v>
      </c>
      <c r="AI157" s="70">
        <v>58647</v>
      </c>
      <c r="AJ157" s="70">
        <v>58292</v>
      </c>
      <c r="AK157" s="70">
        <v>57937</v>
      </c>
      <c r="AL157" s="70">
        <v>56838</v>
      </c>
      <c r="AM157" s="70">
        <v>58505</v>
      </c>
      <c r="AN157" s="70">
        <v>59427</v>
      </c>
      <c r="AO157" s="70">
        <v>60446</v>
      </c>
      <c r="AP157" s="70">
        <v>60958</v>
      </c>
      <c r="AQ157" s="70">
        <v>57845</v>
      </c>
      <c r="AR157" s="70">
        <v>55308</v>
      </c>
      <c r="AS157" s="70">
        <v>55260</v>
      </c>
      <c r="AT157" s="70">
        <v>52613</v>
      </c>
      <c r="AU157" s="70">
        <v>54188</v>
      </c>
      <c r="AV157" s="70">
        <v>53045</v>
      </c>
      <c r="AW157" s="70">
        <v>51666</v>
      </c>
      <c r="AX157" s="70">
        <v>51357</v>
      </c>
      <c r="AY157" s="70">
        <v>51087</v>
      </c>
      <c r="AZ157" s="70">
        <v>51513</v>
      </c>
      <c r="BA157" s="70">
        <v>52193</v>
      </c>
      <c r="BB157" s="70">
        <v>50119</v>
      </c>
      <c r="BC157" s="70">
        <v>46160</v>
      </c>
      <c r="BD157" s="70">
        <v>44944</v>
      </c>
      <c r="BE157" s="70">
        <v>47072</v>
      </c>
      <c r="BF157" s="70">
        <v>48323</v>
      </c>
      <c r="BG157" s="70">
        <v>48801</v>
      </c>
      <c r="BH157" s="70">
        <v>52455</v>
      </c>
      <c r="BI157" s="70">
        <v>55743</v>
      </c>
      <c r="BJ157" s="70">
        <v>58692</v>
      </c>
      <c r="BK157" s="70">
        <v>56829</v>
      </c>
      <c r="BL157" s="70">
        <v>57586</v>
      </c>
      <c r="BM157" s="70">
        <v>58423</v>
      </c>
      <c r="BN157" s="70">
        <v>59767</v>
      </c>
      <c r="BO157" s="70">
        <v>59511</v>
      </c>
      <c r="BP157" s="70">
        <v>60423</v>
      </c>
      <c r="BQ157" s="70">
        <v>59909</v>
      </c>
      <c r="BR157" s="70">
        <v>59237</v>
      </c>
      <c r="BS157" s="70">
        <v>58243</v>
      </c>
      <c r="BT157" s="70">
        <v>55828</v>
      </c>
      <c r="BU157" s="70">
        <v>53994</v>
      </c>
      <c r="BV157" s="70">
        <v>52936</v>
      </c>
      <c r="BW157" s="70">
        <v>52405</v>
      </c>
      <c r="BX157" s="70">
        <v>50443</v>
      </c>
      <c r="BY157" s="70">
        <v>48184</v>
      </c>
      <c r="BZ157" s="70">
        <v>45887</v>
      </c>
      <c r="CA157" s="70">
        <v>46152</v>
      </c>
      <c r="CB157" s="70">
        <v>45082</v>
      </c>
      <c r="CC157" s="70">
        <v>43027</v>
      </c>
      <c r="CD157" s="70">
        <v>43491</v>
      </c>
      <c r="CE157" s="70">
        <v>43114</v>
      </c>
      <c r="CF157" s="70">
        <v>44721</v>
      </c>
      <c r="CG157" s="70">
        <v>46090</v>
      </c>
      <c r="CH157" s="70">
        <v>49668</v>
      </c>
      <c r="CI157" s="70">
        <v>36565</v>
      </c>
      <c r="CJ157" s="70">
        <v>34954</v>
      </c>
      <c r="CK157" s="70">
        <v>33837</v>
      </c>
      <c r="CL157" s="70">
        <v>30016</v>
      </c>
      <c r="CM157" s="70">
        <v>25904</v>
      </c>
      <c r="CN157" s="70">
        <v>23286</v>
      </c>
      <c r="CO157" s="70">
        <v>23313</v>
      </c>
      <c r="CP157" s="70">
        <v>22145</v>
      </c>
      <c r="CQ157" s="70">
        <v>20984</v>
      </c>
      <c r="CR157" s="70">
        <v>18707</v>
      </c>
      <c r="CS157" s="70">
        <v>16549</v>
      </c>
      <c r="CT157" s="70">
        <v>14661</v>
      </c>
      <c r="CU157" s="70">
        <v>12511</v>
      </c>
      <c r="CV157" s="70">
        <v>10649</v>
      </c>
      <c r="CW157" s="70">
        <v>9150</v>
      </c>
      <c r="CX157" s="70">
        <v>7585</v>
      </c>
      <c r="CY157" s="71">
        <v>23338</v>
      </c>
      <c r="CZ157" s="70">
        <v>42194</v>
      </c>
      <c r="DA157" s="70">
        <v>44208</v>
      </c>
      <c r="DB157" s="70">
        <v>46345</v>
      </c>
      <c r="DC157" s="70">
        <v>48096</v>
      </c>
      <c r="DD157" s="70">
        <v>48904</v>
      </c>
      <c r="DE157" s="70">
        <v>49121</v>
      </c>
      <c r="DF157" s="70">
        <v>49608</v>
      </c>
      <c r="DG157" s="70">
        <v>50931</v>
      </c>
      <c r="DH157" s="70">
        <v>52689</v>
      </c>
      <c r="DI157" s="70">
        <v>51698</v>
      </c>
      <c r="DJ157" s="70">
        <v>51518</v>
      </c>
      <c r="DK157" s="70">
        <v>50645</v>
      </c>
      <c r="DL157" s="70">
        <v>50820</v>
      </c>
      <c r="DM157" s="70">
        <v>49220</v>
      </c>
      <c r="DN157" s="70">
        <v>49255</v>
      </c>
      <c r="DO157" s="70">
        <v>47046</v>
      </c>
      <c r="DP157" s="70">
        <v>46002</v>
      </c>
      <c r="DQ157" s="70">
        <v>44814</v>
      </c>
      <c r="DR157" s="70">
        <v>45407</v>
      </c>
      <c r="DS157" s="70">
        <v>51534</v>
      </c>
      <c r="DT157" s="70">
        <v>55094</v>
      </c>
      <c r="DU157" s="70">
        <v>56037</v>
      </c>
      <c r="DV157" s="70">
        <v>55749</v>
      </c>
      <c r="DW157" s="70">
        <v>55543</v>
      </c>
      <c r="DX157" s="70">
        <v>54142</v>
      </c>
      <c r="DY157" s="70">
        <v>53083</v>
      </c>
      <c r="DZ157" s="70">
        <v>55420</v>
      </c>
      <c r="EA157" s="70">
        <v>56861</v>
      </c>
      <c r="EB157" s="70">
        <v>59386</v>
      </c>
      <c r="EC157" s="70">
        <v>58519</v>
      </c>
      <c r="ED157" s="70">
        <v>55937</v>
      </c>
      <c r="EE157" s="70">
        <v>54959</v>
      </c>
      <c r="EF157" s="70">
        <v>57022</v>
      </c>
      <c r="EG157" s="70">
        <v>55403</v>
      </c>
      <c r="EH157" s="70">
        <v>55321</v>
      </c>
      <c r="EI157" s="70">
        <v>55400</v>
      </c>
      <c r="EJ157" s="70">
        <v>53940</v>
      </c>
      <c r="EK157" s="70">
        <v>53973</v>
      </c>
      <c r="EL157" s="70">
        <v>53713</v>
      </c>
      <c r="EM157" s="70">
        <v>54130</v>
      </c>
      <c r="EN157" s="70">
        <v>53623</v>
      </c>
      <c r="EO157" s="70">
        <v>50954</v>
      </c>
      <c r="EP157" s="70">
        <v>46545</v>
      </c>
      <c r="EQ157" s="70">
        <v>45768</v>
      </c>
      <c r="ER157" s="70">
        <v>48429</v>
      </c>
      <c r="ES157" s="70">
        <v>48926</v>
      </c>
      <c r="ET157" s="70">
        <v>50891</v>
      </c>
      <c r="EU157" s="70">
        <v>53765</v>
      </c>
      <c r="EV157" s="70">
        <v>57465</v>
      </c>
      <c r="EW157" s="70">
        <v>60705</v>
      </c>
      <c r="EX157" s="70">
        <v>59094</v>
      </c>
      <c r="EY157" s="70">
        <v>60390</v>
      </c>
      <c r="EZ157" s="70">
        <v>60478</v>
      </c>
      <c r="FA157" s="70">
        <v>60960</v>
      </c>
      <c r="FB157" s="70">
        <v>61180</v>
      </c>
      <c r="FC157" s="70">
        <v>61874</v>
      </c>
      <c r="FD157" s="70">
        <v>61754</v>
      </c>
      <c r="FE157" s="70">
        <v>61062</v>
      </c>
      <c r="FF157" s="70">
        <v>59872</v>
      </c>
      <c r="FG157" s="70">
        <v>57951</v>
      </c>
      <c r="FH157" s="70">
        <v>56039</v>
      </c>
      <c r="FI157" s="70">
        <v>55328</v>
      </c>
      <c r="FJ157" s="70">
        <v>54811</v>
      </c>
      <c r="FK157" s="70">
        <v>51855</v>
      </c>
      <c r="FL157" s="70">
        <v>50257</v>
      </c>
      <c r="FM157" s="70">
        <v>47637</v>
      </c>
      <c r="FN157" s="70">
        <v>47771</v>
      </c>
      <c r="FO157" s="70">
        <v>47276</v>
      </c>
      <c r="FP157" s="70">
        <v>45569</v>
      </c>
      <c r="FQ157" s="70">
        <v>46191</v>
      </c>
      <c r="FR157" s="70">
        <v>47047</v>
      </c>
      <c r="FS157" s="70">
        <v>47231</v>
      </c>
      <c r="FT157" s="70">
        <v>50257</v>
      </c>
      <c r="FU157" s="70">
        <v>53517</v>
      </c>
      <c r="FV157" s="70">
        <v>40367</v>
      </c>
      <c r="FW157" s="70">
        <v>39166</v>
      </c>
      <c r="FX157" s="70">
        <v>37625</v>
      </c>
      <c r="FY157" s="70">
        <v>34233</v>
      </c>
      <c r="FZ157" s="70">
        <v>30812</v>
      </c>
      <c r="GA157" s="70">
        <v>28067</v>
      </c>
      <c r="GB157" s="70">
        <v>29024</v>
      </c>
      <c r="GC157" s="70">
        <v>28078</v>
      </c>
      <c r="GD157" s="70">
        <v>27012</v>
      </c>
      <c r="GE157" s="70">
        <v>25158</v>
      </c>
      <c r="GF157" s="70">
        <v>22810</v>
      </c>
      <c r="GG157" s="70">
        <v>20981</v>
      </c>
      <c r="GH157" s="70">
        <v>18459</v>
      </c>
      <c r="GI157" s="70">
        <v>16397</v>
      </c>
      <c r="GJ157" s="70">
        <v>14751</v>
      </c>
      <c r="GK157" s="70">
        <v>13318</v>
      </c>
      <c r="GL157" s="71">
        <v>51006</v>
      </c>
    </row>
    <row r="158" spans="1:194" s="2" customFormat="1" x14ac:dyDescent="0.3">
      <c r="A158" s="86" t="s">
        <v>749</v>
      </c>
      <c r="B158" s="142" t="s">
        <v>573</v>
      </c>
      <c r="C158" s="50" t="str">
        <f>CONCATENATE(A158," - ",B158)</f>
        <v>NHSE regions - London</v>
      </c>
      <c r="D158" s="71">
        <f t="shared" si="64"/>
        <v>2500273</v>
      </c>
      <c r="E158" s="71">
        <f t="shared" si="64"/>
        <v>2631851</v>
      </c>
      <c r="F158" s="72">
        <f t="shared" si="65"/>
        <v>6563018</v>
      </c>
      <c r="G158" s="72">
        <f t="shared" si="66"/>
        <v>3234684</v>
      </c>
      <c r="H158" s="73">
        <f t="shared" si="67"/>
        <v>3328334</v>
      </c>
      <c r="I158" s="73">
        <f t="shared" si="68"/>
        <v>2500273</v>
      </c>
      <c r="J158" s="73">
        <f t="shared" si="69"/>
        <v>2631851</v>
      </c>
      <c r="K158" s="70">
        <f t="shared" si="70"/>
        <v>734411</v>
      </c>
      <c r="L158" s="71">
        <f t="shared" si="71"/>
        <v>696483</v>
      </c>
      <c r="M158" s="70">
        <v>36179</v>
      </c>
      <c r="N158" s="70">
        <v>37688</v>
      </c>
      <c r="O158" s="70">
        <v>39501</v>
      </c>
      <c r="P158" s="70">
        <v>40835</v>
      </c>
      <c r="Q158" s="70">
        <v>41975</v>
      </c>
      <c r="R158" s="70">
        <v>41921</v>
      </c>
      <c r="S158" s="70">
        <v>42240</v>
      </c>
      <c r="T158" s="70">
        <v>43245</v>
      </c>
      <c r="U158" s="70">
        <v>44076</v>
      </c>
      <c r="V158" s="70">
        <v>43947</v>
      </c>
      <c r="W158" s="70">
        <v>43020</v>
      </c>
      <c r="X158" s="70">
        <v>42369</v>
      </c>
      <c r="Y158" s="70">
        <v>42864</v>
      </c>
      <c r="Z158" s="70">
        <v>41130</v>
      </c>
      <c r="AA158" s="70">
        <v>40105</v>
      </c>
      <c r="AB158" s="70">
        <v>38471</v>
      </c>
      <c r="AC158" s="70">
        <v>38040</v>
      </c>
      <c r="AD158" s="70">
        <v>36805</v>
      </c>
      <c r="AE158" s="70">
        <v>35998</v>
      </c>
      <c r="AF158" s="70">
        <v>32286</v>
      </c>
      <c r="AG158" s="70">
        <v>32670</v>
      </c>
      <c r="AH158" s="70">
        <v>34114</v>
      </c>
      <c r="AI158" s="70">
        <v>36675</v>
      </c>
      <c r="AJ158" s="70">
        <v>38482</v>
      </c>
      <c r="AK158" s="70">
        <v>38758</v>
      </c>
      <c r="AL158" s="70">
        <v>38567</v>
      </c>
      <c r="AM158" s="70">
        <v>39854</v>
      </c>
      <c r="AN158" s="70">
        <v>38612</v>
      </c>
      <c r="AO158" s="70">
        <v>38660</v>
      </c>
      <c r="AP158" s="70">
        <v>39979</v>
      </c>
      <c r="AQ158" s="70">
        <v>40218</v>
      </c>
      <c r="AR158" s="70">
        <v>40558</v>
      </c>
      <c r="AS158" s="70">
        <v>41717</v>
      </c>
      <c r="AT158" s="70">
        <v>40750</v>
      </c>
      <c r="AU158" s="70">
        <v>41732</v>
      </c>
      <c r="AV158" s="70">
        <v>41202</v>
      </c>
      <c r="AW158" s="70">
        <v>40669</v>
      </c>
      <c r="AX158" s="70">
        <v>40535</v>
      </c>
      <c r="AY158" s="70">
        <v>41951</v>
      </c>
      <c r="AZ158" s="70">
        <v>42280</v>
      </c>
      <c r="BA158" s="70">
        <v>42928</v>
      </c>
      <c r="BB158" s="70">
        <v>41886</v>
      </c>
      <c r="BC158" s="70">
        <v>39553</v>
      </c>
      <c r="BD158" s="70">
        <v>39247</v>
      </c>
      <c r="BE158" s="70">
        <v>39813</v>
      </c>
      <c r="BF158" s="70">
        <v>40773</v>
      </c>
      <c r="BG158" s="70">
        <v>41351</v>
      </c>
      <c r="BH158" s="70">
        <v>42820</v>
      </c>
      <c r="BI158" s="70">
        <v>44007</v>
      </c>
      <c r="BJ158" s="70">
        <v>44957</v>
      </c>
      <c r="BK158" s="70">
        <v>44329</v>
      </c>
      <c r="BL158" s="70">
        <v>45611</v>
      </c>
      <c r="BM158" s="70">
        <v>44839</v>
      </c>
      <c r="BN158" s="70">
        <v>46207</v>
      </c>
      <c r="BO158" s="70">
        <v>46118</v>
      </c>
      <c r="BP158" s="70">
        <v>45951</v>
      </c>
      <c r="BQ158" s="70">
        <v>45080</v>
      </c>
      <c r="BR158" s="70">
        <v>44115</v>
      </c>
      <c r="BS158" s="70">
        <v>42996</v>
      </c>
      <c r="BT158" s="70">
        <v>41664</v>
      </c>
      <c r="BU158" s="70">
        <v>39456</v>
      </c>
      <c r="BV158" s="70">
        <v>38338</v>
      </c>
      <c r="BW158" s="70">
        <v>37553</v>
      </c>
      <c r="BX158" s="70">
        <v>36093</v>
      </c>
      <c r="BY158" s="70">
        <v>34557</v>
      </c>
      <c r="BZ158" s="70">
        <v>32841</v>
      </c>
      <c r="CA158" s="70">
        <v>33005</v>
      </c>
      <c r="CB158" s="70">
        <v>32499</v>
      </c>
      <c r="CC158" s="70">
        <v>31413</v>
      </c>
      <c r="CD158" s="70">
        <v>31393</v>
      </c>
      <c r="CE158" s="70">
        <v>31940</v>
      </c>
      <c r="CF158" s="70">
        <v>32905</v>
      </c>
      <c r="CG158" s="70">
        <v>35107</v>
      </c>
      <c r="CH158" s="70">
        <v>38203</v>
      </c>
      <c r="CI158" s="70">
        <v>29080</v>
      </c>
      <c r="CJ158" s="70">
        <v>27365</v>
      </c>
      <c r="CK158" s="70">
        <v>26822</v>
      </c>
      <c r="CL158" s="70">
        <v>23988</v>
      </c>
      <c r="CM158" s="70">
        <v>20859</v>
      </c>
      <c r="CN158" s="70">
        <v>17478</v>
      </c>
      <c r="CO158" s="70">
        <v>17956</v>
      </c>
      <c r="CP158" s="70">
        <v>17464</v>
      </c>
      <c r="CQ158" s="70">
        <v>16479</v>
      </c>
      <c r="CR158" s="70">
        <v>15246</v>
      </c>
      <c r="CS158" s="70">
        <v>13310</v>
      </c>
      <c r="CT158" s="70">
        <v>12177</v>
      </c>
      <c r="CU158" s="70">
        <v>10489</v>
      </c>
      <c r="CV158" s="70">
        <v>9105</v>
      </c>
      <c r="CW158" s="70">
        <v>7954</v>
      </c>
      <c r="CX158" s="70">
        <v>6667</v>
      </c>
      <c r="CY158" s="71">
        <v>22019</v>
      </c>
      <c r="CZ158" s="70">
        <v>34091</v>
      </c>
      <c r="DA158" s="70">
        <v>35385</v>
      </c>
      <c r="DB158" s="70">
        <v>37453</v>
      </c>
      <c r="DC158" s="70">
        <v>38403</v>
      </c>
      <c r="DD158" s="70">
        <v>40231</v>
      </c>
      <c r="DE158" s="70">
        <v>39810</v>
      </c>
      <c r="DF158" s="70">
        <v>40327</v>
      </c>
      <c r="DG158" s="70">
        <v>41088</v>
      </c>
      <c r="DH158" s="70">
        <v>42145</v>
      </c>
      <c r="DI158" s="70">
        <v>41365</v>
      </c>
      <c r="DJ158" s="70">
        <v>41299</v>
      </c>
      <c r="DK158" s="70">
        <v>40663</v>
      </c>
      <c r="DL158" s="70">
        <v>40383</v>
      </c>
      <c r="DM158" s="70">
        <v>38628</v>
      </c>
      <c r="DN158" s="70">
        <v>37919</v>
      </c>
      <c r="DO158" s="70">
        <v>36356</v>
      </c>
      <c r="DP158" s="70">
        <v>36296</v>
      </c>
      <c r="DQ158" s="70">
        <v>34641</v>
      </c>
      <c r="DR158" s="70">
        <v>33279</v>
      </c>
      <c r="DS158" s="70">
        <v>29544</v>
      </c>
      <c r="DT158" s="70">
        <v>29033</v>
      </c>
      <c r="DU158" s="70">
        <v>31726</v>
      </c>
      <c r="DV158" s="70">
        <v>33625</v>
      </c>
      <c r="DW158" s="70">
        <v>36469</v>
      </c>
      <c r="DX158" s="70">
        <v>37093</v>
      </c>
      <c r="DY158" s="70">
        <v>36144</v>
      </c>
      <c r="DZ158" s="70">
        <v>37567</v>
      </c>
      <c r="EA158" s="70">
        <v>37138</v>
      </c>
      <c r="EB158" s="70">
        <v>38397</v>
      </c>
      <c r="EC158" s="70">
        <v>39663</v>
      </c>
      <c r="ED158" s="70">
        <v>40525</v>
      </c>
      <c r="EE158" s="70">
        <v>41599</v>
      </c>
      <c r="EF158" s="70">
        <v>43454</v>
      </c>
      <c r="EG158" s="70">
        <v>42837</v>
      </c>
      <c r="EH158" s="70">
        <v>43309</v>
      </c>
      <c r="EI158" s="70">
        <v>43575</v>
      </c>
      <c r="EJ158" s="70">
        <v>42994</v>
      </c>
      <c r="EK158" s="70">
        <v>43744</v>
      </c>
      <c r="EL158" s="70">
        <v>44613</v>
      </c>
      <c r="EM158" s="70">
        <v>45082</v>
      </c>
      <c r="EN158" s="70">
        <v>44896</v>
      </c>
      <c r="EO158" s="70">
        <v>43276</v>
      </c>
      <c r="EP158" s="70">
        <v>40178</v>
      </c>
      <c r="EQ158" s="70">
        <v>40014</v>
      </c>
      <c r="ER158" s="70">
        <v>40314</v>
      </c>
      <c r="ES158" s="70">
        <v>41652</v>
      </c>
      <c r="ET158" s="70">
        <v>42103</v>
      </c>
      <c r="EU158" s="70">
        <v>43599</v>
      </c>
      <c r="EV158" s="70">
        <v>45166</v>
      </c>
      <c r="EW158" s="70">
        <v>46658</v>
      </c>
      <c r="EX158" s="70">
        <v>45022</v>
      </c>
      <c r="EY158" s="70">
        <v>46353</v>
      </c>
      <c r="EZ158" s="70">
        <v>47023</v>
      </c>
      <c r="FA158" s="70">
        <v>46999</v>
      </c>
      <c r="FB158" s="70">
        <v>47640</v>
      </c>
      <c r="FC158" s="70">
        <v>46937</v>
      </c>
      <c r="FD158" s="70">
        <v>46678</v>
      </c>
      <c r="FE158" s="70">
        <v>45209</v>
      </c>
      <c r="FF158" s="70">
        <v>43872</v>
      </c>
      <c r="FG158" s="70">
        <v>42473</v>
      </c>
      <c r="FH158" s="70">
        <v>40145</v>
      </c>
      <c r="FI158" s="70">
        <v>39591</v>
      </c>
      <c r="FJ158" s="70">
        <v>38789</v>
      </c>
      <c r="FK158" s="70">
        <v>37293</v>
      </c>
      <c r="FL158" s="70">
        <v>36346</v>
      </c>
      <c r="FM158" s="70">
        <v>35309</v>
      </c>
      <c r="FN158" s="70">
        <v>35731</v>
      </c>
      <c r="FO158" s="70">
        <v>34863</v>
      </c>
      <c r="FP158" s="70">
        <v>34202</v>
      </c>
      <c r="FQ158" s="70">
        <v>34299</v>
      </c>
      <c r="FR158" s="70">
        <v>34964</v>
      </c>
      <c r="FS158" s="70">
        <v>35937</v>
      </c>
      <c r="FT158" s="70">
        <v>38230</v>
      </c>
      <c r="FU158" s="70">
        <v>43105</v>
      </c>
      <c r="FV158" s="70">
        <v>31747</v>
      </c>
      <c r="FW158" s="70">
        <v>30189</v>
      </c>
      <c r="FX158" s="70">
        <v>29696</v>
      </c>
      <c r="FY158" s="70">
        <v>27607</v>
      </c>
      <c r="FZ158" s="70">
        <v>23867</v>
      </c>
      <c r="GA158" s="70">
        <v>20849</v>
      </c>
      <c r="GB158" s="70">
        <v>21634</v>
      </c>
      <c r="GC158" s="70">
        <v>21293</v>
      </c>
      <c r="GD158" s="70">
        <v>20020</v>
      </c>
      <c r="GE158" s="70">
        <v>18807</v>
      </c>
      <c r="GF158" s="70">
        <v>17600</v>
      </c>
      <c r="GG158" s="70">
        <v>16122</v>
      </c>
      <c r="GH158" s="70">
        <v>14442</v>
      </c>
      <c r="GI158" s="70">
        <v>12924</v>
      </c>
      <c r="GJ158" s="70">
        <v>12207</v>
      </c>
      <c r="GK158" s="70">
        <v>10995</v>
      </c>
      <c r="GL158" s="71">
        <v>45576</v>
      </c>
    </row>
    <row r="159" spans="1:194" s="2" customFormat="1" x14ac:dyDescent="0.3">
      <c r="A159" s="86" t="s">
        <v>749</v>
      </c>
      <c r="B159" s="142" t="s">
        <v>574</v>
      </c>
      <c r="C159" s="50" t="str">
        <f t="shared" ref="C159:C206" si="72">CONCATENATE(A159," - ",B159)</f>
        <v>NHSE regions - Midlands</v>
      </c>
      <c r="D159" s="71">
        <f t="shared" si="64"/>
        <v>2722575</v>
      </c>
      <c r="E159" s="71">
        <f t="shared" si="64"/>
        <v>2845662</v>
      </c>
      <c r="F159" s="72">
        <f t="shared" si="65"/>
        <v>7087447</v>
      </c>
      <c r="G159" s="72">
        <f t="shared" si="66"/>
        <v>3502141</v>
      </c>
      <c r="H159" s="73">
        <f t="shared" si="67"/>
        <v>3585306</v>
      </c>
      <c r="I159" s="73">
        <f t="shared" si="68"/>
        <v>2722575</v>
      </c>
      <c r="J159" s="73">
        <f t="shared" si="69"/>
        <v>2845662</v>
      </c>
      <c r="K159" s="70">
        <f t="shared" si="70"/>
        <v>779566</v>
      </c>
      <c r="L159" s="71">
        <f t="shared" si="71"/>
        <v>739644</v>
      </c>
      <c r="M159" s="70">
        <v>38875</v>
      </c>
      <c r="N159" s="70">
        <v>40803</v>
      </c>
      <c r="O159" s="70">
        <v>41905</v>
      </c>
      <c r="P159" s="70">
        <v>43472</v>
      </c>
      <c r="Q159" s="70">
        <v>44694</v>
      </c>
      <c r="R159" s="70">
        <v>44461</v>
      </c>
      <c r="S159" s="70">
        <v>44789</v>
      </c>
      <c r="T159" s="70">
        <v>45398</v>
      </c>
      <c r="U159" s="70">
        <v>46510</v>
      </c>
      <c r="V159" s="70">
        <v>45549</v>
      </c>
      <c r="W159" s="70">
        <v>44846</v>
      </c>
      <c r="X159" s="70">
        <v>44359</v>
      </c>
      <c r="Y159" s="70">
        <v>45135</v>
      </c>
      <c r="Z159" s="70">
        <v>43777</v>
      </c>
      <c r="AA159" s="70">
        <v>43277</v>
      </c>
      <c r="AB159" s="70">
        <v>41542</v>
      </c>
      <c r="AC159" s="70">
        <v>40543</v>
      </c>
      <c r="AD159" s="70">
        <v>39631</v>
      </c>
      <c r="AE159" s="70">
        <v>39789</v>
      </c>
      <c r="AF159" s="70">
        <v>41425</v>
      </c>
      <c r="AG159" s="70">
        <v>43645</v>
      </c>
      <c r="AH159" s="70">
        <v>45691</v>
      </c>
      <c r="AI159" s="70">
        <v>46157</v>
      </c>
      <c r="AJ159" s="70">
        <v>47766</v>
      </c>
      <c r="AK159" s="70">
        <v>47650</v>
      </c>
      <c r="AL159" s="70">
        <v>47262</v>
      </c>
      <c r="AM159" s="70">
        <v>48099</v>
      </c>
      <c r="AN159" s="70">
        <v>48861</v>
      </c>
      <c r="AO159" s="70">
        <v>49802</v>
      </c>
      <c r="AP159" s="70">
        <v>51537</v>
      </c>
      <c r="AQ159" s="70">
        <v>50008</v>
      </c>
      <c r="AR159" s="70">
        <v>47995</v>
      </c>
      <c r="AS159" s="70">
        <v>47703</v>
      </c>
      <c r="AT159" s="70">
        <v>45501</v>
      </c>
      <c r="AU159" s="70">
        <v>46370</v>
      </c>
      <c r="AV159" s="70">
        <v>46291</v>
      </c>
      <c r="AW159" s="70">
        <v>44648</v>
      </c>
      <c r="AX159" s="70">
        <v>44692</v>
      </c>
      <c r="AY159" s="70">
        <v>44208</v>
      </c>
      <c r="AZ159" s="70">
        <v>44070</v>
      </c>
      <c r="BA159" s="70">
        <v>43864</v>
      </c>
      <c r="BB159" s="70">
        <v>42108</v>
      </c>
      <c r="BC159" s="70">
        <v>39055</v>
      </c>
      <c r="BD159" s="70">
        <v>38092</v>
      </c>
      <c r="BE159" s="70">
        <v>39330</v>
      </c>
      <c r="BF159" s="70">
        <v>40278</v>
      </c>
      <c r="BG159" s="70">
        <v>41199</v>
      </c>
      <c r="BH159" s="70">
        <v>43121</v>
      </c>
      <c r="BI159" s="70">
        <v>46124</v>
      </c>
      <c r="BJ159" s="70">
        <v>47621</v>
      </c>
      <c r="BK159" s="70">
        <v>46703</v>
      </c>
      <c r="BL159" s="70">
        <v>48501</v>
      </c>
      <c r="BM159" s="70">
        <v>47829</v>
      </c>
      <c r="BN159" s="70">
        <v>48624</v>
      </c>
      <c r="BO159" s="70">
        <v>47840</v>
      </c>
      <c r="BP159" s="70">
        <v>48539</v>
      </c>
      <c r="BQ159" s="70">
        <v>48472</v>
      </c>
      <c r="BR159" s="70">
        <v>47006</v>
      </c>
      <c r="BS159" s="70">
        <v>46830</v>
      </c>
      <c r="BT159" s="70">
        <v>44797</v>
      </c>
      <c r="BU159" s="70">
        <v>42679</v>
      </c>
      <c r="BV159" s="70">
        <v>41594</v>
      </c>
      <c r="BW159" s="70">
        <v>40869</v>
      </c>
      <c r="BX159" s="70">
        <v>39075</v>
      </c>
      <c r="BY159" s="70">
        <v>37426</v>
      </c>
      <c r="BZ159" s="70">
        <v>35448</v>
      </c>
      <c r="CA159" s="70">
        <v>35547</v>
      </c>
      <c r="CB159" s="70">
        <v>35394</v>
      </c>
      <c r="CC159" s="70">
        <v>33714</v>
      </c>
      <c r="CD159" s="70">
        <v>33806</v>
      </c>
      <c r="CE159" s="70">
        <v>34313</v>
      </c>
      <c r="CF159" s="70">
        <v>35104</v>
      </c>
      <c r="CG159" s="70">
        <v>36615</v>
      </c>
      <c r="CH159" s="70">
        <v>39133</v>
      </c>
      <c r="CI159" s="70">
        <v>28623</v>
      </c>
      <c r="CJ159" s="70">
        <v>26996</v>
      </c>
      <c r="CK159" s="70">
        <v>26640</v>
      </c>
      <c r="CL159" s="70">
        <v>24104</v>
      </c>
      <c r="CM159" s="70">
        <v>21049</v>
      </c>
      <c r="CN159" s="70">
        <v>18884</v>
      </c>
      <c r="CO159" s="70">
        <v>18468</v>
      </c>
      <c r="CP159" s="70">
        <v>17517</v>
      </c>
      <c r="CQ159" s="70">
        <v>16297</v>
      </c>
      <c r="CR159" s="70">
        <v>14357</v>
      </c>
      <c r="CS159" s="70">
        <v>12784</v>
      </c>
      <c r="CT159" s="70">
        <v>11350</v>
      </c>
      <c r="CU159" s="70">
        <v>9340</v>
      </c>
      <c r="CV159" s="70">
        <v>8058</v>
      </c>
      <c r="CW159" s="70">
        <v>6922</v>
      </c>
      <c r="CX159" s="70">
        <v>5983</v>
      </c>
      <c r="CY159" s="71">
        <v>19383</v>
      </c>
      <c r="CZ159" s="70">
        <v>37256</v>
      </c>
      <c r="DA159" s="70">
        <v>38740</v>
      </c>
      <c r="DB159" s="70">
        <v>39631</v>
      </c>
      <c r="DC159" s="70">
        <v>41137</v>
      </c>
      <c r="DD159" s="70">
        <v>42220</v>
      </c>
      <c r="DE159" s="70">
        <v>42269</v>
      </c>
      <c r="DF159" s="70">
        <v>42692</v>
      </c>
      <c r="DG159" s="70">
        <v>43033</v>
      </c>
      <c r="DH159" s="70">
        <v>44486</v>
      </c>
      <c r="DI159" s="70">
        <v>43866</v>
      </c>
      <c r="DJ159" s="70">
        <v>42627</v>
      </c>
      <c r="DK159" s="70">
        <v>42260</v>
      </c>
      <c r="DL159" s="70">
        <v>42480</v>
      </c>
      <c r="DM159" s="70">
        <v>41361</v>
      </c>
      <c r="DN159" s="70">
        <v>40720</v>
      </c>
      <c r="DO159" s="70">
        <v>39461</v>
      </c>
      <c r="DP159" s="70">
        <v>38310</v>
      </c>
      <c r="DQ159" s="70">
        <v>37095</v>
      </c>
      <c r="DR159" s="70">
        <v>37308</v>
      </c>
      <c r="DS159" s="70">
        <v>40272</v>
      </c>
      <c r="DT159" s="70">
        <v>41968</v>
      </c>
      <c r="DU159" s="70">
        <v>44136</v>
      </c>
      <c r="DV159" s="70">
        <v>43525</v>
      </c>
      <c r="DW159" s="70">
        <v>45203</v>
      </c>
      <c r="DX159" s="70">
        <v>45005</v>
      </c>
      <c r="DY159" s="70">
        <v>44697</v>
      </c>
      <c r="DZ159" s="70">
        <v>45718</v>
      </c>
      <c r="EA159" s="70">
        <v>46519</v>
      </c>
      <c r="EB159" s="70">
        <v>49530</v>
      </c>
      <c r="EC159" s="70">
        <v>49671</v>
      </c>
      <c r="ED159" s="70">
        <v>48102</v>
      </c>
      <c r="EE159" s="70">
        <v>47845</v>
      </c>
      <c r="EF159" s="70">
        <v>48116</v>
      </c>
      <c r="EG159" s="70">
        <v>46690</v>
      </c>
      <c r="EH159" s="70">
        <v>46958</v>
      </c>
      <c r="EI159" s="70">
        <v>47089</v>
      </c>
      <c r="EJ159" s="70">
        <v>45703</v>
      </c>
      <c r="EK159" s="70">
        <v>45747</v>
      </c>
      <c r="EL159" s="70">
        <v>45338</v>
      </c>
      <c r="EM159" s="70">
        <v>44563</v>
      </c>
      <c r="EN159" s="70">
        <v>45152</v>
      </c>
      <c r="EO159" s="70">
        <v>42789</v>
      </c>
      <c r="EP159" s="70">
        <v>39630</v>
      </c>
      <c r="EQ159" s="70">
        <v>38801</v>
      </c>
      <c r="ER159" s="70">
        <v>40443</v>
      </c>
      <c r="ES159" s="70">
        <v>41303</v>
      </c>
      <c r="ET159" s="70">
        <v>42268</v>
      </c>
      <c r="EU159" s="70">
        <v>44693</v>
      </c>
      <c r="EV159" s="70">
        <v>47652</v>
      </c>
      <c r="EW159" s="70">
        <v>49788</v>
      </c>
      <c r="EX159" s="70">
        <v>48513</v>
      </c>
      <c r="EY159" s="70">
        <v>49759</v>
      </c>
      <c r="EZ159" s="70">
        <v>49505</v>
      </c>
      <c r="FA159" s="70">
        <v>49841</v>
      </c>
      <c r="FB159" s="70">
        <v>49956</v>
      </c>
      <c r="FC159" s="70">
        <v>51029</v>
      </c>
      <c r="FD159" s="70">
        <v>50202</v>
      </c>
      <c r="FE159" s="70">
        <v>49408</v>
      </c>
      <c r="FF159" s="70">
        <v>48874</v>
      </c>
      <c r="FG159" s="70">
        <v>46630</v>
      </c>
      <c r="FH159" s="70">
        <v>44494</v>
      </c>
      <c r="FI159" s="70">
        <v>43101</v>
      </c>
      <c r="FJ159" s="70">
        <v>41953</v>
      </c>
      <c r="FK159" s="70">
        <v>41047</v>
      </c>
      <c r="FL159" s="70">
        <v>38710</v>
      </c>
      <c r="FM159" s="70">
        <v>37300</v>
      </c>
      <c r="FN159" s="70">
        <v>37025</v>
      </c>
      <c r="FO159" s="70">
        <v>36453</v>
      </c>
      <c r="FP159" s="70">
        <v>35341</v>
      </c>
      <c r="FQ159" s="70">
        <v>35956</v>
      </c>
      <c r="FR159" s="70">
        <v>36444</v>
      </c>
      <c r="FS159" s="70">
        <v>36691</v>
      </c>
      <c r="FT159" s="70">
        <v>39221</v>
      </c>
      <c r="FU159" s="70">
        <v>42449</v>
      </c>
      <c r="FV159" s="70">
        <v>31376</v>
      </c>
      <c r="FW159" s="70">
        <v>29978</v>
      </c>
      <c r="FX159" s="70">
        <v>29940</v>
      </c>
      <c r="FY159" s="70">
        <v>27771</v>
      </c>
      <c r="FZ159" s="70">
        <v>25131</v>
      </c>
      <c r="GA159" s="70">
        <v>22727</v>
      </c>
      <c r="GB159" s="70">
        <v>22759</v>
      </c>
      <c r="GC159" s="70">
        <v>21871</v>
      </c>
      <c r="GD159" s="70">
        <v>20841</v>
      </c>
      <c r="GE159" s="70">
        <v>19086</v>
      </c>
      <c r="GF159" s="70">
        <v>17757</v>
      </c>
      <c r="GG159" s="70">
        <v>15894</v>
      </c>
      <c r="GH159" s="70">
        <v>14162</v>
      </c>
      <c r="GI159" s="70">
        <v>12441</v>
      </c>
      <c r="GJ159" s="70">
        <v>11535</v>
      </c>
      <c r="GK159" s="70">
        <v>10162</v>
      </c>
      <c r="GL159" s="71">
        <v>40107</v>
      </c>
    </row>
    <row r="160" spans="1:194" s="2" customFormat="1" x14ac:dyDescent="0.3">
      <c r="A160" s="86" t="s">
        <v>749</v>
      </c>
      <c r="B160" s="142" t="s">
        <v>575</v>
      </c>
      <c r="C160" s="50" t="str">
        <f t="shared" si="72"/>
        <v>NHSE regions - North East and Yorkshire</v>
      </c>
      <c r="D160" s="71">
        <f t="shared" si="64"/>
        <v>3420890</v>
      </c>
      <c r="E160" s="71">
        <f t="shared" si="64"/>
        <v>3602685</v>
      </c>
      <c r="F160" s="72">
        <f t="shared" si="65"/>
        <v>8933822</v>
      </c>
      <c r="G160" s="72">
        <f t="shared" si="66"/>
        <v>4402474</v>
      </c>
      <c r="H160" s="73">
        <f t="shared" si="67"/>
        <v>4531348</v>
      </c>
      <c r="I160" s="73">
        <f t="shared" si="68"/>
        <v>3420890</v>
      </c>
      <c r="J160" s="73">
        <f t="shared" si="69"/>
        <v>3602685</v>
      </c>
      <c r="K160" s="70">
        <f t="shared" si="70"/>
        <v>981584</v>
      </c>
      <c r="L160" s="71">
        <f t="shared" si="71"/>
        <v>928663</v>
      </c>
      <c r="M160" s="70">
        <v>46165</v>
      </c>
      <c r="N160" s="70">
        <v>48450</v>
      </c>
      <c r="O160" s="70">
        <v>50995</v>
      </c>
      <c r="P160" s="70">
        <v>52598</v>
      </c>
      <c r="Q160" s="70">
        <v>54848</v>
      </c>
      <c r="R160" s="70">
        <v>55064</v>
      </c>
      <c r="S160" s="70">
        <v>55364</v>
      </c>
      <c r="T160" s="70">
        <v>57197</v>
      </c>
      <c r="U160" s="70">
        <v>59152</v>
      </c>
      <c r="V160" s="70">
        <v>59412</v>
      </c>
      <c r="W160" s="70">
        <v>58319</v>
      </c>
      <c r="X160" s="70">
        <v>57685</v>
      </c>
      <c r="Y160" s="70">
        <v>57894</v>
      </c>
      <c r="Z160" s="70">
        <v>56724</v>
      </c>
      <c r="AA160" s="70">
        <v>55286</v>
      </c>
      <c r="AB160" s="70">
        <v>53021</v>
      </c>
      <c r="AC160" s="70">
        <v>52412</v>
      </c>
      <c r="AD160" s="70">
        <v>50998</v>
      </c>
      <c r="AE160" s="70">
        <v>50092</v>
      </c>
      <c r="AF160" s="70">
        <v>50046</v>
      </c>
      <c r="AG160" s="70">
        <v>51043</v>
      </c>
      <c r="AH160" s="70">
        <v>53746</v>
      </c>
      <c r="AI160" s="70">
        <v>54174</v>
      </c>
      <c r="AJ160" s="70">
        <v>55179</v>
      </c>
      <c r="AK160" s="70">
        <v>55064</v>
      </c>
      <c r="AL160" s="70">
        <v>53362</v>
      </c>
      <c r="AM160" s="70">
        <v>54013</v>
      </c>
      <c r="AN160" s="70">
        <v>53003</v>
      </c>
      <c r="AO160" s="70">
        <v>53974</v>
      </c>
      <c r="AP160" s="70">
        <v>54340</v>
      </c>
      <c r="AQ160" s="70">
        <v>53673</v>
      </c>
      <c r="AR160" s="70">
        <v>52332</v>
      </c>
      <c r="AS160" s="70">
        <v>52972</v>
      </c>
      <c r="AT160" s="70">
        <v>51541</v>
      </c>
      <c r="AU160" s="70">
        <v>52406</v>
      </c>
      <c r="AV160" s="70">
        <v>52974</v>
      </c>
      <c r="AW160" s="70">
        <v>51906</v>
      </c>
      <c r="AX160" s="70">
        <v>53905</v>
      </c>
      <c r="AY160" s="70">
        <v>54672</v>
      </c>
      <c r="AZ160" s="70">
        <v>56184</v>
      </c>
      <c r="BA160" s="70">
        <v>57004</v>
      </c>
      <c r="BB160" s="70">
        <v>56344</v>
      </c>
      <c r="BC160" s="70">
        <v>53484</v>
      </c>
      <c r="BD160" s="70">
        <v>53344</v>
      </c>
      <c r="BE160" s="70">
        <v>53943</v>
      </c>
      <c r="BF160" s="70">
        <v>55609</v>
      </c>
      <c r="BG160" s="70">
        <v>57089</v>
      </c>
      <c r="BH160" s="70">
        <v>59155</v>
      </c>
      <c r="BI160" s="70">
        <v>61261</v>
      </c>
      <c r="BJ160" s="70">
        <v>62633</v>
      </c>
      <c r="BK160" s="70">
        <v>60856</v>
      </c>
      <c r="BL160" s="70">
        <v>62422</v>
      </c>
      <c r="BM160" s="70">
        <v>62284</v>
      </c>
      <c r="BN160" s="70">
        <v>64099</v>
      </c>
      <c r="BO160" s="70">
        <v>63896</v>
      </c>
      <c r="BP160" s="70">
        <v>64414</v>
      </c>
      <c r="BQ160" s="70">
        <v>63398</v>
      </c>
      <c r="BR160" s="70">
        <v>61530</v>
      </c>
      <c r="BS160" s="70">
        <v>59401</v>
      </c>
      <c r="BT160" s="70">
        <v>57173</v>
      </c>
      <c r="BU160" s="70">
        <v>54203</v>
      </c>
      <c r="BV160" s="70">
        <v>52711</v>
      </c>
      <c r="BW160" s="70">
        <v>51491</v>
      </c>
      <c r="BX160" s="70">
        <v>49072</v>
      </c>
      <c r="BY160" s="70">
        <v>47310</v>
      </c>
      <c r="BZ160" s="70">
        <v>45117</v>
      </c>
      <c r="CA160" s="70">
        <v>44374</v>
      </c>
      <c r="CB160" s="70">
        <v>43558</v>
      </c>
      <c r="CC160" s="70">
        <v>41615</v>
      </c>
      <c r="CD160" s="70">
        <v>42006</v>
      </c>
      <c r="CE160" s="70">
        <v>42629</v>
      </c>
      <c r="CF160" s="70">
        <v>44463</v>
      </c>
      <c r="CG160" s="70">
        <v>47412</v>
      </c>
      <c r="CH160" s="70">
        <v>51612</v>
      </c>
      <c r="CI160" s="70">
        <v>38994</v>
      </c>
      <c r="CJ160" s="70">
        <v>37148</v>
      </c>
      <c r="CK160" s="70">
        <v>36407</v>
      </c>
      <c r="CL160" s="70">
        <v>32776</v>
      </c>
      <c r="CM160" s="70">
        <v>28284</v>
      </c>
      <c r="CN160" s="70">
        <v>24194</v>
      </c>
      <c r="CO160" s="70">
        <v>24888</v>
      </c>
      <c r="CP160" s="70">
        <v>23675</v>
      </c>
      <c r="CQ160" s="70">
        <v>22051</v>
      </c>
      <c r="CR160" s="70">
        <v>20315</v>
      </c>
      <c r="CS160" s="70">
        <v>18685</v>
      </c>
      <c r="CT160" s="70">
        <v>16185</v>
      </c>
      <c r="CU160" s="70">
        <v>14202</v>
      </c>
      <c r="CV160" s="70">
        <v>12389</v>
      </c>
      <c r="CW160" s="70">
        <v>11138</v>
      </c>
      <c r="CX160" s="70">
        <v>9529</v>
      </c>
      <c r="CY160" s="71">
        <v>32517</v>
      </c>
      <c r="CZ160" s="70">
        <v>43930</v>
      </c>
      <c r="DA160" s="70">
        <v>45892</v>
      </c>
      <c r="DB160" s="70">
        <v>47935</v>
      </c>
      <c r="DC160" s="70">
        <v>49987</v>
      </c>
      <c r="DD160" s="70">
        <v>51813</v>
      </c>
      <c r="DE160" s="70">
        <v>52451</v>
      </c>
      <c r="DF160" s="70">
        <v>52755</v>
      </c>
      <c r="DG160" s="70">
        <v>53698</v>
      </c>
      <c r="DH160" s="70">
        <v>56107</v>
      </c>
      <c r="DI160" s="70">
        <v>55774</v>
      </c>
      <c r="DJ160" s="70">
        <v>55648</v>
      </c>
      <c r="DK160" s="70">
        <v>54180</v>
      </c>
      <c r="DL160" s="70">
        <v>55076</v>
      </c>
      <c r="DM160" s="70">
        <v>53517</v>
      </c>
      <c r="DN160" s="70">
        <v>52144</v>
      </c>
      <c r="DO160" s="70">
        <v>49778</v>
      </c>
      <c r="DP160" s="70">
        <v>49644</v>
      </c>
      <c r="DQ160" s="70">
        <v>48334</v>
      </c>
      <c r="DR160" s="70">
        <v>47192</v>
      </c>
      <c r="DS160" s="70">
        <v>47258</v>
      </c>
      <c r="DT160" s="70">
        <v>47181</v>
      </c>
      <c r="DU160" s="70">
        <v>50033</v>
      </c>
      <c r="DV160" s="70">
        <v>50084</v>
      </c>
      <c r="DW160" s="70">
        <v>51116</v>
      </c>
      <c r="DX160" s="70">
        <v>49282</v>
      </c>
      <c r="DY160" s="70">
        <v>49474</v>
      </c>
      <c r="DZ160" s="70">
        <v>50199</v>
      </c>
      <c r="EA160" s="70">
        <v>50128</v>
      </c>
      <c r="EB160" s="70">
        <v>51720</v>
      </c>
      <c r="EC160" s="70">
        <v>53033</v>
      </c>
      <c r="ED160" s="70">
        <v>53080</v>
      </c>
      <c r="EE160" s="70">
        <v>52938</v>
      </c>
      <c r="EF160" s="70">
        <v>53712</v>
      </c>
      <c r="EG160" s="70">
        <v>54158</v>
      </c>
      <c r="EH160" s="70">
        <v>55238</v>
      </c>
      <c r="EI160" s="70">
        <v>56033</v>
      </c>
      <c r="EJ160" s="70">
        <v>56303</v>
      </c>
      <c r="EK160" s="70">
        <v>57573</v>
      </c>
      <c r="EL160" s="70">
        <v>58837</v>
      </c>
      <c r="EM160" s="70">
        <v>60033</v>
      </c>
      <c r="EN160" s="70">
        <v>60600</v>
      </c>
      <c r="EO160" s="70">
        <v>58761</v>
      </c>
      <c r="EP160" s="70">
        <v>55926</v>
      </c>
      <c r="EQ160" s="70">
        <v>55242</v>
      </c>
      <c r="ER160" s="70">
        <v>55366</v>
      </c>
      <c r="ES160" s="70">
        <v>57798</v>
      </c>
      <c r="ET160" s="70">
        <v>58260</v>
      </c>
      <c r="EU160" s="70">
        <v>60856</v>
      </c>
      <c r="EV160" s="70">
        <v>62129</v>
      </c>
      <c r="EW160" s="70">
        <v>64732</v>
      </c>
      <c r="EX160" s="70">
        <v>62196</v>
      </c>
      <c r="EY160" s="70">
        <v>64014</v>
      </c>
      <c r="EZ160" s="70">
        <v>64300</v>
      </c>
      <c r="FA160" s="70">
        <v>65210</v>
      </c>
      <c r="FB160" s="70">
        <v>64779</v>
      </c>
      <c r="FC160" s="70">
        <v>65568</v>
      </c>
      <c r="FD160" s="70">
        <v>64172</v>
      </c>
      <c r="FE160" s="70">
        <v>62834</v>
      </c>
      <c r="FF160" s="70">
        <v>60104</v>
      </c>
      <c r="FG160" s="70">
        <v>58162</v>
      </c>
      <c r="FH160" s="70">
        <v>55644</v>
      </c>
      <c r="FI160" s="70">
        <v>54615</v>
      </c>
      <c r="FJ160" s="70">
        <v>52981</v>
      </c>
      <c r="FK160" s="70">
        <v>50940</v>
      </c>
      <c r="FL160" s="70">
        <v>48632</v>
      </c>
      <c r="FM160" s="70">
        <v>47591</v>
      </c>
      <c r="FN160" s="70">
        <v>47116</v>
      </c>
      <c r="FO160" s="70">
        <v>46465</v>
      </c>
      <c r="FP160" s="70">
        <v>45564</v>
      </c>
      <c r="FQ160" s="70">
        <v>46048</v>
      </c>
      <c r="FR160" s="70">
        <v>47482</v>
      </c>
      <c r="FS160" s="70">
        <v>49181</v>
      </c>
      <c r="FT160" s="70">
        <v>51962</v>
      </c>
      <c r="FU160" s="70">
        <v>57169</v>
      </c>
      <c r="FV160" s="70">
        <v>44037</v>
      </c>
      <c r="FW160" s="70">
        <v>41763</v>
      </c>
      <c r="FX160" s="70">
        <v>41116</v>
      </c>
      <c r="FY160" s="70">
        <v>38456</v>
      </c>
      <c r="FZ160" s="70">
        <v>33360</v>
      </c>
      <c r="GA160" s="70">
        <v>29046</v>
      </c>
      <c r="GB160" s="70">
        <v>30207</v>
      </c>
      <c r="GC160" s="70">
        <v>29779</v>
      </c>
      <c r="GD160" s="70">
        <v>28144</v>
      </c>
      <c r="GE160" s="70">
        <v>26087</v>
      </c>
      <c r="GF160" s="70">
        <v>24286</v>
      </c>
      <c r="GG160" s="70">
        <v>22476</v>
      </c>
      <c r="GH160" s="70">
        <v>20109</v>
      </c>
      <c r="GI160" s="70">
        <v>18614</v>
      </c>
      <c r="GJ160" s="70">
        <v>17052</v>
      </c>
      <c r="GK160" s="70">
        <v>15457</v>
      </c>
      <c r="GL160" s="71">
        <v>65692</v>
      </c>
    </row>
    <row r="161" spans="1:194" s="2" customFormat="1" x14ac:dyDescent="0.3">
      <c r="A161" s="86" t="s">
        <v>749</v>
      </c>
      <c r="B161" s="142" t="s">
        <v>576</v>
      </c>
      <c r="C161" s="50" t="str">
        <f t="shared" si="72"/>
        <v>NHSE regions - North West</v>
      </c>
      <c r="D161" s="71">
        <f t="shared" si="64"/>
        <v>2216929</v>
      </c>
      <c r="E161" s="71">
        <f t="shared" si="64"/>
        <v>2334325</v>
      </c>
      <c r="F161" s="72">
        <f t="shared" si="65"/>
        <v>5665799</v>
      </c>
      <c r="G161" s="72">
        <f t="shared" si="66"/>
        <v>2788409</v>
      </c>
      <c r="H161" s="73">
        <f t="shared" si="67"/>
        <v>2877390</v>
      </c>
      <c r="I161" s="73">
        <f t="shared" si="68"/>
        <v>2216929</v>
      </c>
      <c r="J161" s="73">
        <f t="shared" si="69"/>
        <v>2334325</v>
      </c>
      <c r="K161" s="70">
        <f t="shared" si="70"/>
        <v>571480</v>
      </c>
      <c r="L161" s="71">
        <f t="shared" si="71"/>
        <v>543065</v>
      </c>
      <c r="M161" s="70">
        <v>26665</v>
      </c>
      <c r="N161" s="70">
        <v>28141</v>
      </c>
      <c r="O161" s="70">
        <v>29480</v>
      </c>
      <c r="P161" s="70">
        <v>30473</v>
      </c>
      <c r="Q161" s="70">
        <v>31876</v>
      </c>
      <c r="R161" s="70">
        <v>32015</v>
      </c>
      <c r="S161" s="70">
        <v>32538</v>
      </c>
      <c r="T161" s="70">
        <v>33436</v>
      </c>
      <c r="U161" s="70">
        <v>35081</v>
      </c>
      <c r="V161" s="70">
        <v>34328</v>
      </c>
      <c r="W161" s="70">
        <v>33689</v>
      </c>
      <c r="X161" s="70">
        <v>33318</v>
      </c>
      <c r="Y161" s="70">
        <v>33718</v>
      </c>
      <c r="Z161" s="70">
        <v>32920</v>
      </c>
      <c r="AA161" s="70">
        <v>32106</v>
      </c>
      <c r="AB161" s="70">
        <v>30900</v>
      </c>
      <c r="AC161" s="70">
        <v>30494</v>
      </c>
      <c r="AD161" s="70">
        <v>30302</v>
      </c>
      <c r="AE161" s="70">
        <v>30084</v>
      </c>
      <c r="AF161" s="70">
        <v>33356</v>
      </c>
      <c r="AG161" s="70">
        <v>34398</v>
      </c>
      <c r="AH161" s="70">
        <v>35241</v>
      </c>
      <c r="AI161" s="70">
        <v>35225</v>
      </c>
      <c r="AJ161" s="70">
        <v>35292</v>
      </c>
      <c r="AK161" s="70">
        <v>34288</v>
      </c>
      <c r="AL161" s="70">
        <v>32938</v>
      </c>
      <c r="AM161" s="70">
        <v>34046</v>
      </c>
      <c r="AN161" s="70">
        <v>33967</v>
      </c>
      <c r="AO161" s="70">
        <v>34029</v>
      </c>
      <c r="AP161" s="70">
        <v>35676</v>
      </c>
      <c r="AQ161" s="70">
        <v>34940</v>
      </c>
      <c r="AR161" s="70">
        <v>34686</v>
      </c>
      <c r="AS161" s="70">
        <v>33777</v>
      </c>
      <c r="AT161" s="70">
        <v>32720</v>
      </c>
      <c r="AU161" s="70">
        <v>32582</v>
      </c>
      <c r="AV161" s="70">
        <v>32826</v>
      </c>
      <c r="AW161" s="70">
        <v>31777</v>
      </c>
      <c r="AX161" s="70">
        <v>32471</v>
      </c>
      <c r="AY161" s="70">
        <v>32479</v>
      </c>
      <c r="AZ161" s="70">
        <v>32920</v>
      </c>
      <c r="BA161" s="70">
        <v>33371</v>
      </c>
      <c r="BB161" s="70">
        <v>32403</v>
      </c>
      <c r="BC161" s="70">
        <v>30159</v>
      </c>
      <c r="BD161" s="70">
        <v>29960</v>
      </c>
      <c r="BE161" s="70">
        <v>30587</v>
      </c>
      <c r="BF161" s="70">
        <v>31789</v>
      </c>
      <c r="BG161" s="70">
        <v>32776</v>
      </c>
      <c r="BH161" s="70">
        <v>34905</v>
      </c>
      <c r="BI161" s="70">
        <v>36497</v>
      </c>
      <c r="BJ161" s="70">
        <v>37832</v>
      </c>
      <c r="BK161" s="70">
        <v>37225</v>
      </c>
      <c r="BL161" s="70">
        <v>38501</v>
      </c>
      <c r="BM161" s="70">
        <v>38653</v>
      </c>
      <c r="BN161" s="70">
        <v>40083</v>
      </c>
      <c r="BO161" s="70">
        <v>39814</v>
      </c>
      <c r="BP161" s="70">
        <v>40325</v>
      </c>
      <c r="BQ161" s="70">
        <v>40364</v>
      </c>
      <c r="BR161" s="70">
        <v>39425</v>
      </c>
      <c r="BS161" s="70">
        <v>38853</v>
      </c>
      <c r="BT161" s="70">
        <v>37376</v>
      </c>
      <c r="BU161" s="70">
        <v>36105</v>
      </c>
      <c r="BV161" s="70">
        <v>35614</v>
      </c>
      <c r="BW161" s="70">
        <v>34782</v>
      </c>
      <c r="BX161" s="70">
        <v>33800</v>
      </c>
      <c r="BY161" s="70">
        <v>32469</v>
      </c>
      <c r="BZ161" s="70">
        <v>31617</v>
      </c>
      <c r="CA161" s="70">
        <v>31860</v>
      </c>
      <c r="CB161" s="70">
        <v>31567</v>
      </c>
      <c r="CC161" s="70">
        <v>30955</v>
      </c>
      <c r="CD161" s="70">
        <v>30996</v>
      </c>
      <c r="CE161" s="70">
        <v>31832</v>
      </c>
      <c r="CF161" s="70">
        <v>32502</v>
      </c>
      <c r="CG161" s="70">
        <v>34451</v>
      </c>
      <c r="CH161" s="70">
        <v>37575</v>
      </c>
      <c r="CI161" s="70">
        <v>28642</v>
      </c>
      <c r="CJ161" s="70">
        <v>27444</v>
      </c>
      <c r="CK161" s="70">
        <v>26471</v>
      </c>
      <c r="CL161" s="70">
        <v>24479</v>
      </c>
      <c r="CM161" s="70">
        <v>20962</v>
      </c>
      <c r="CN161" s="70">
        <v>17757</v>
      </c>
      <c r="CO161" s="70">
        <v>17903</v>
      </c>
      <c r="CP161" s="70">
        <v>17094</v>
      </c>
      <c r="CQ161" s="70">
        <v>15905</v>
      </c>
      <c r="CR161" s="70">
        <v>14510</v>
      </c>
      <c r="CS161" s="70">
        <v>12873</v>
      </c>
      <c r="CT161" s="70">
        <v>11709</v>
      </c>
      <c r="CU161" s="70">
        <v>9906</v>
      </c>
      <c r="CV161" s="70">
        <v>8826</v>
      </c>
      <c r="CW161" s="70">
        <v>7520</v>
      </c>
      <c r="CX161" s="70">
        <v>6614</v>
      </c>
      <c r="CY161" s="71">
        <v>21573</v>
      </c>
      <c r="CZ161" s="70">
        <v>25163</v>
      </c>
      <c r="DA161" s="70">
        <v>26386</v>
      </c>
      <c r="DB161" s="70">
        <v>27849</v>
      </c>
      <c r="DC161" s="70">
        <v>28711</v>
      </c>
      <c r="DD161" s="70">
        <v>30282</v>
      </c>
      <c r="DE161" s="70">
        <v>30339</v>
      </c>
      <c r="DF161" s="70">
        <v>31151</v>
      </c>
      <c r="DG161" s="70">
        <v>31724</v>
      </c>
      <c r="DH161" s="70">
        <v>33006</v>
      </c>
      <c r="DI161" s="70">
        <v>32798</v>
      </c>
      <c r="DJ161" s="70">
        <v>32441</v>
      </c>
      <c r="DK161" s="70">
        <v>31583</v>
      </c>
      <c r="DL161" s="70">
        <v>32293</v>
      </c>
      <c r="DM161" s="70">
        <v>31124</v>
      </c>
      <c r="DN161" s="70">
        <v>30597</v>
      </c>
      <c r="DO161" s="70">
        <v>29621</v>
      </c>
      <c r="DP161" s="70">
        <v>29240</v>
      </c>
      <c r="DQ161" s="70">
        <v>28757</v>
      </c>
      <c r="DR161" s="70">
        <v>28575</v>
      </c>
      <c r="DS161" s="70">
        <v>31649</v>
      </c>
      <c r="DT161" s="70">
        <v>32675</v>
      </c>
      <c r="DU161" s="70">
        <v>33064</v>
      </c>
      <c r="DV161" s="70">
        <v>32872</v>
      </c>
      <c r="DW161" s="70">
        <v>32062</v>
      </c>
      <c r="DX161" s="70">
        <v>30826</v>
      </c>
      <c r="DY161" s="70">
        <v>31066</v>
      </c>
      <c r="DZ161" s="70">
        <v>32350</v>
      </c>
      <c r="EA161" s="70">
        <v>31192</v>
      </c>
      <c r="EB161" s="70">
        <v>32788</v>
      </c>
      <c r="EC161" s="70">
        <v>33323</v>
      </c>
      <c r="ED161" s="70">
        <v>33029</v>
      </c>
      <c r="EE161" s="70">
        <v>33539</v>
      </c>
      <c r="EF161" s="70">
        <v>34465</v>
      </c>
      <c r="EG161" s="70">
        <v>33840</v>
      </c>
      <c r="EH161" s="70">
        <v>32719</v>
      </c>
      <c r="EI161" s="70">
        <v>33190</v>
      </c>
      <c r="EJ161" s="70">
        <v>33616</v>
      </c>
      <c r="EK161" s="70">
        <v>33369</v>
      </c>
      <c r="EL161" s="70">
        <v>33633</v>
      </c>
      <c r="EM161" s="70">
        <v>34440</v>
      </c>
      <c r="EN161" s="70">
        <v>34164</v>
      </c>
      <c r="EO161" s="70">
        <v>32739</v>
      </c>
      <c r="EP161" s="70">
        <v>30640</v>
      </c>
      <c r="EQ161" s="70">
        <v>30486</v>
      </c>
      <c r="ER161" s="70">
        <v>31626</v>
      </c>
      <c r="ES161" s="70">
        <v>32739</v>
      </c>
      <c r="ET161" s="70">
        <v>34056</v>
      </c>
      <c r="EU161" s="70">
        <v>35950</v>
      </c>
      <c r="EV161" s="70">
        <v>38095</v>
      </c>
      <c r="EW161" s="70">
        <v>39365</v>
      </c>
      <c r="EX161" s="70">
        <v>39241</v>
      </c>
      <c r="EY161" s="70">
        <v>39862</v>
      </c>
      <c r="EZ161" s="70">
        <v>39676</v>
      </c>
      <c r="FA161" s="70">
        <v>41616</v>
      </c>
      <c r="FB161" s="70">
        <v>41943</v>
      </c>
      <c r="FC161" s="70">
        <v>41801</v>
      </c>
      <c r="FD161" s="70">
        <v>42241</v>
      </c>
      <c r="FE161" s="70">
        <v>40925</v>
      </c>
      <c r="FF161" s="70">
        <v>40327</v>
      </c>
      <c r="FG161" s="70">
        <v>39040</v>
      </c>
      <c r="FH161" s="70">
        <v>37786</v>
      </c>
      <c r="FI161" s="70">
        <v>37147</v>
      </c>
      <c r="FJ161" s="70">
        <v>36789</v>
      </c>
      <c r="FK161" s="70">
        <v>35762</v>
      </c>
      <c r="FL161" s="70">
        <v>34172</v>
      </c>
      <c r="FM161" s="70">
        <v>33556</v>
      </c>
      <c r="FN161" s="70">
        <v>34569</v>
      </c>
      <c r="FO161" s="70">
        <v>34247</v>
      </c>
      <c r="FP161" s="70">
        <v>33474</v>
      </c>
      <c r="FQ161" s="70">
        <v>33744</v>
      </c>
      <c r="FR161" s="70">
        <v>34571</v>
      </c>
      <c r="FS161" s="70">
        <v>35490</v>
      </c>
      <c r="FT161" s="70">
        <v>37617</v>
      </c>
      <c r="FU161" s="70">
        <v>40438</v>
      </c>
      <c r="FV161" s="70">
        <v>31074</v>
      </c>
      <c r="FW161" s="70">
        <v>30371</v>
      </c>
      <c r="FX161" s="70">
        <v>29800</v>
      </c>
      <c r="FY161" s="70">
        <v>27193</v>
      </c>
      <c r="FZ161" s="70">
        <v>24123</v>
      </c>
      <c r="GA161" s="70">
        <v>20976</v>
      </c>
      <c r="GB161" s="70">
        <v>21059</v>
      </c>
      <c r="GC161" s="70">
        <v>20444</v>
      </c>
      <c r="GD161" s="70">
        <v>19372</v>
      </c>
      <c r="GE161" s="70">
        <v>18229</v>
      </c>
      <c r="GF161" s="70">
        <v>16692</v>
      </c>
      <c r="GG161" s="70">
        <v>15580</v>
      </c>
      <c r="GH161" s="70">
        <v>14054</v>
      </c>
      <c r="GI161" s="70">
        <v>13025</v>
      </c>
      <c r="GJ161" s="70">
        <v>11965</v>
      </c>
      <c r="GK161" s="70">
        <v>10675</v>
      </c>
      <c r="GL161" s="71">
        <v>45517</v>
      </c>
    </row>
    <row r="162" spans="1:194" s="2" customFormat="1" x14ac:dyDescent="0.3">
      <c r="A162" s="86" t="s">
        <v>749</v>
      </c>
      <c r="B162" s="142" t="s">
        <v>577</v>
      </c>
      <c r="C162" s="50" t="str">
        <f t="shared" si="72"/>
        <v>NHSE regions - South East</v>
      </c>
      <c r="D162" s="71">
        <f t="shared" si="64"/>
        <v>3464261</v>
      </c>
      <c r="E162" s="71">
        <f t="shared" si="64"/>
        <v>3490632</v>
      </c>
      <c r="F162" s="72">
        <f t="shared" si="65"/>
        <v>9002488</v>
      </c>
      <c r="G162" s="72">
        <f t="shared" si="66"/>
        <v>4514378</v>
      </c>
      <c r="H162" s="73">
        <f t="shared" si="67"/>
        <v>4488110</v>
      </c>
      <c r="I162" s="73">
        <f t="shared" si="68"/>
        <v>3464261</v>
      </c>
      <c r="J162" s="73">
        <f t="shared" si="69"/>
        <v>3490632</v>
      </c>
      <c r="K162" s="70">
        <f t="shared" si="70"/>
        <v>1050117</v>
      </c>
      <c r="L162" s="71">
        <f t="shared" si="71"/>
        <v>997478</v>
      </c>
      <c r="M162" s="70">
        <v>59120</v>
      </c>
      <c r="N162" s="70">
        <v>59971</v>
      </c>
      <c r="O162" s="70">
        <v>61501</v>
      </c>
      <c r="P162" s="70">
        <v>61785</v>
      </c>
      <c r="Q162" s="70">
        <v>63038</v>
      </c>
      <c r="R162" s="70">
        <v>62023</v>
      </c>
      <c r="S162" s="70">
        <v>61762</v>
      </c>
      <c r="T162" s="70">
        <v>62578</v>
      </c>
      <c r="U162" s="70">
        <v>64098</v>
      </c>
      <c r="V162" s="70">
        <v>60322</v>
      </c>
      <c r="W162" s="70">
        <v>58771</v>
      </c>
      <c r="X162" s="70">
        <v>56958</v>
      </c>
      <c r="Y162" s="70">
        <v>57392</v>
      </c>
      <c r="Z162" s="70">
        <v>55939</v>
      </c>
      <c r="AA162" s="70">
        <v>53649</v>
      </c>
      <c r="AB162" s="70">
        <v>51738</v>
      </c>
      <c r="AC162" s="70">
        <v>50072</v>
      </c>
      <c r="AD162" s="70">
        <v>49400</v>
      </c>
      <c r="AE162" s="70">
        <v>48185</v>
      </c>
      <c r="AF162" s="70">
        <v>45436</v>
      </c>
      <c r="AG162" s="70">
        <v>46475</v>
      </c>
      <c r="AH162" s="70">
        <v>50290</v>
      </c>
      <c r="AI162" s="70">
        <v>55339</v>
      </c>
      <c r="AJ162" s="70">
        <v>63126</v>
      </c>
      <c r="AK162" s="70">
        <v>68840</v>
      </c>
      <c r="AL162" s="70">
        <v>71388</v>
      </c>
      <c r="AM162" s="70">
        <v>74857</v>
      </c>
      <c r="AN162" s="70">
        <v>75347</v>
      </c>
      <c r="AO162" s="70">
        <v>78699</v>
      </c>
      <c r="AP162" s="70">
        <v>81658</v>
      </c>
      <c r="AQ162" s="70">
        <v>83535</v>
      </c>
      <c r="AR162" s="70">
        <v>84467</v>
      </c>
      <c r="AS162" s="70">
        <v>86149</v>
      </c>
      <c r="AT162" s="70">
        <v>83749</v>
      </c>
      <c r="AU162" s="70">
        <v>86118</v>
      </c>
      <c r="AV162" s="70">
        <v>85421</v>
      </c>
      <c r="AW162" s="70">
        <v>82027</v>
      </c>
      <c r="AX162" s="70">
        <v>81350</v>
      </c>
      <c r="AY162" s="70">
        <v>78919</v>
      </c>
      <c r="AZ162" s="70">
        <v>78499</v>
      </c>
      <c r="BA162" s="70">
        <v>76432</v>
      </c>
      <c r="BB162" s="70">
        <v>73081</v>
      </c>
      <c r="BC162" s="70">
        <v>68839</v>
      </c>
      <c r="BD162" s="70">
        <v>66288</v>
      </c>
      <c r="BE162" s="70">
        <v>63810</v>
      </c>
      <c r="BF162" s="70">
        <v>62372</v>
      </c>
      <c r="BG162" s="70">
        <v>60817</v>
      </c>
      <c r="BH162" s="70">
        <v>60454</v>
      </c>
      <c r="BI162" s="70">
        <v>60312</v>
      </c>
      <c r="BJ162" s="70">
        <v>59288</v>
      </c>
      <c r="BK162" s="70">
        <v>57956</v>
      </c>
      <c r="BL162" s="70">
        <v>56742</v>
      </c>
      <c r="BM162" s="70">
        <v>56836</v>
      </c>
      <c r="BN162" s="70">
        <v>56142</v>
      </c>
      <c r="BO162" s="70">
        <v>54897</v>
      </c>
      <c r="BP162" s="70">
        <v>53488</v>
      </c>
      <c r="BQ162" s="70">
        <v>52715</v>
      </c>
      <c r="BR162" s="70">
        <v>49913</v>
      </c>
      <c r="BS162" s="70">
        <v>47299</v>
      </c>
      <c r="BT162" s="70">
        <v>45630</v>
      </c>
      <c r="BU162" s="70">
        <v>43672</v>
      </c>
      <c r="BV162" s="70">
        <v>41496</v>
      </c>
      <c r="BW162" s="70">
        <v>39483</v>
      </c>
      <c r="BX162" s="70">
        <v>37422</v>
      </c>
      <c r="BY162" s="70">
        <v>35861</v>
      </c>
      <c r="BZ162" s="70">
        <v>33638</v>
      </c>
      <c r="CA162" s="70">
        <v>31277</v>
      </c>
      <c r="CB162" s="70">
        <v>29962</v>
      </c>
      <c r="CC162" s="70">
        <v>28546</v>
      </c>
      <c r="CD162" s="70">
        <v>27638</v>
      </c>
      <c r="CE162" s="70">
        <v>27158</v>
      </c>
      <c r="CF162" s="70">
        <v>26482</v>
      </c>
      <c r="CG162" s="70">
        <v>26650</v>
      </c>
      <c r="CH162" s="70">
        <v>27863</v>
      </c>
      <c r="CI162" s="70">
        <v>22071</v>
      </c>
      <c r="CJ162" s="70">
        <v>20209</v>
      </c>
      <c r="CK162" s="70">
        <v>19496</v>
      </c>
      <c r="CL162" s="70">
        <v>17848</v>
      </c>
      <c r="CM162" s="70">
        <v>15924</v>
      </c>
      <c r="CN162" s="70">
        <v>14216</v>
      </c>
      <c r="CO162" s="70">
        <v>15093</v>
      </c>
      <c r="CP162" s="70">
        <v>14293</v>
      </c>
      <c r="CQ162" s="70">
        <v>13283</v>
      </c>
      <c r="CR162" s="70">
        <v>11915</v>
      </c>
      <c r="CS162" s="70">
        <v>11054</v>
      </c>
      <c r="CT162" s="70">
        <v>9815</v>
      </c>
      <c r="CU162" s="70">
        <v>8623</v>
      </c>
      <c r="CV162" s="70">
        <v>7479</v>
      </c>
      <c r="CW162" s="70">
        <v>6609</v>
      </c>
      <c r="CX162" s="70">
        <v>5529</v>
      </c>
      <c r="CY162" s="71">
        <v>20471</v>
      </c>
      <c r="CZ162" s="70">
        <v>56125</v>
      </c>
      <c r="DA162" s="70">
        <v>57008</v>
      </c>
      <c r="DB162" s="70">
        <v>58106</v>
      </c>
      <c r="DC162" s="70">
        <v>59393</v>
      </c>
      <c r="DD162" s="70">
        <v>59752</v>
      </c>
      <c r="DE162" s="70">
        <v>58965</v>
      </c>
      <c r="DF162" s="70">
        <v>58313</v>
      </c>
      <c r="DG162" s="70">
        <v>60099</v>
      </c>
      <c r="DH162" s="70">
        <v>61102</v>
      </c>
      <c r="DI162" s="70">
        <v>57071</v>
      </c>
      <c r="DJ162" s="70">
        <v>55425</v>
      </c>
      <c r="DK162" s="70">
        <v>54568</v>
      </c>
      <c r="DL162" s="70">
        <v>54555</v>
      </c>
      <c r="DM162" s="70">
        <v>52486</v>
      </c>
      <c r="DN162" s="70">
        <v>51010</v>
      </c>
      <c r="DO162" s="70">
        <v>48584</v>
      </c>
      <c r="DP162" s="70">
        <v>47562</v>
      </c>
      <c r="DQ162" s="70">
        <v>47354</v>
      </c>
      <c r="DR162" s="70">
        <v>44670</v>
      </c>
      <c r="DS162" s="70">
        <v>41455</v>
      </c>
      <c r="DT162" s="70">
        <v>42088</v>
      </c>
      <c r="DU162" s="70">
        <v>45483</v>
      </c>
      <c r="DV162" s="70">
        <v>53627</v>
      </c>
      <c r="DW162" s="70">
        <v>62608</v>
      </c>
      <c r="DX162" s="70">
        <v>68718</v>
      </c>
      <c r="DY162" s="70">
        <v>72364</v>
      </c>
      <c r="DZ162" s="70">
        <v>73157</v>
      </c>
      <c r="EA162" s="70">
        <v>74879</v>
      </c>
      <c r="EB162" s="70">
        <v>76594</v>
      </c>
      <c r="EC162" s="70">
        <v>78905</v>
      </c>
      <c r="ED162" s="70">
        <v>78329</v>
      </c>
      <c r="EE162" s="70">
        <v>79860</v>
      </c>
      <c r="EF162" s="70">
        <v>81388</v>
      </c>
      <c r="EG162" s="70">
        <v>79634</v>
      </c>
      <c r="EH162" s="70">
        <v>78855</v>
      </c>
      <c r="EI162" s="70">
        <v>77316</v>
      </c>
      <c r="EJ162" s="70">
        <v>74759</v>
      </c>
      <c r="EK162" s="70">
        <v>74563</v>
      </c>
      <c r="EL162" s="70">
        <v>74110</v>
      </c>
      <c r="EM162" s="70">
        <v>72970</v>
      </c>
      <c r="EN162" s="70">
        <v>71595</v>
      </c>
      <c r="EO162" s="70">
        <v>68964</v>
      </c>
      <c r="EP162" s="70">
        <v>64406</v>
      </c>
      <c r="EQ162" s="70">
        <v>62638</v>
      </c>
      <c r="ER162" s="70">
        <v>61410</v>
      </c>
      <c r="ES162" s="70">
        <v>60069</v>
      </c>
      <c r="ET162" s="70">
        <v>59291</v>
      </c>
      <c r="EU162" s="70">
        <v>58624</v>
      </c>
      <c r="EV162" s="70">
        <v>58650</v>
      </c>
      <c r="EW162" s="70">
        <v>58658</v>
      </c>
      <c r="EX162" s="70">
        <v>57966</v>
      </c>
      <c r="EY162" s="70">
        <v>58287</v>
      </c>
      <c r="EZ162" s="70">
        <v>57534</v>
      </c>
      <c r="FA162" s="70">
        <v>56751</v>
      </c>
      <c r="FB162" s="70">
        <v>56827</v>
      </c>
      <c r="FC162" s="70">
        <v>55436</v>
      </c>
      <c r="FD162" s="70">
        <v>54339</v>
      </c>
      <c r="FE162" s="70">
        <v>52462</v>
      </c>
      <c r="FF162" s="70">
        <v>49883</v>
      </c>
      <c r="FG162" s="70">
        <v>47557</v>
      </c>
      <c r="FH162" s="70">
        <v>45975</v>
      </c>
      <c r="FI162" s="70">
        <v>43235</v>
      </c>
      <c r="FJ162" s="70">
        <v>41293</v>
      </c>
      <c r="FK162" s="70">
        <v>39406</v>
      </c>
      <c r="FL162" s="70">
        <v>37733</v>
      </c>
      <c r="FM162" s="70">
        <v>35832</v>
      </c>
      <c r="FN162" s="70">
        <v>34763</v>
      </c>
      <c r="FO162" s="70">
        <v>33288</v>
      </c>
      <c r="FP162" s="70">
        <v>32138</v>
      </c>
      <c r="FQ162" s="70">
        <v>31060</v>
      </c>
      <c r="FR162" s="70">
        <v>30966</v>
      </c>
      <c r="FS162" s="70">
        <v>30627</v>
      </c>
      <c r="FT162" s="70">
        <v>30649</v>
      </c>
      <c r="FU162" s="70">
        <v>31550</v>
      </c>
      <c r="FV162" s="70">
        <v>26416</v>
      </c>
      <c r="FW162" s="70">
        <v>24385</v>
      </c>
      <c r="FX162" s="70">
        <v>23523</v>
      </c>
      <c r="FY162" s="70">
        <v>22361</v>
      </c>
      <c r="FZ162" s="70">
        <v>20266</v>
      </c>
      <c r="GA162" s="70">
        <v>18191</v>
      </c>
      <c r="GB162" s="70">
        <v>18689</v>
      </c>
      <c r="GC162" s="70">
        <v>18300</v>
      </c>
      <c r="GD162" s="70">
        <v>17399</v>
      </c>
      <c r="GE162" s="70">
        <v>15994</v>
      </c>
      <c r="GF162" s="70">
        <v>14960</v>
      </c>
      <c r="GG162" s="70">
        <v>13785</v>
      </c>
      <c r="GH162" s="70">
        <v>12028</v>
      </c>
      <c r="GI162" s="70">
        <v>11087</v>
      </c>
      <c r="GJ162" s="70">
        <v>9983</v>
      </c>
      <c r="GK162" s="70">
        <v>8870</v>
      </c>
      <c r="GL162" s="71">
        <v>38201</v>
      </c>
    </row>
    <row r="163" spans="1:194" s="2" customFormat="1" x14ac:dyDescent="0.3">
      <c r="A163" s="448" t="s">
        <v>749</v>
      </c>
      <c r="B163" s="142" t="s">
        <v>578</v>
      </c>
      <c r="C163" s="50" t="str">
        <f t="shared" si="72"/>
        <v>NHSE regions - South West</v>
      </c>
      <c r="D163" s="71">
        <f t="shared" si="64"/>
        <v>4112569</v>
      </c>
      <c r="E163" s="71">
        <f t="shared" si="64"/>
        <v>4266088</v>
      </c>
      <c r="F163" s="72">
        <f t="shared" si="65"/>
        <v>10658558</v>
      </c>
      <c r="G163" s="72">
        <f t="shared" si="66"/>
        <v>5281149</v>
      </c>
      <c r="H163" s="73">
        <f t="shared" si="67"/>
        <v>5377409</v>
      </c>
      <c r="I163" s="73">
        <f t="shared" si="68"/>
        <v>4112569</v>
      </c>
      <c r="J163" s="73">
        <f t="shared" si="69"/>
        <v>4266088</v>
      </c>
      <c r="K163" s="70">
        <f t="shared" si="70"/>
        <v>1168580</v>
      </c>
      <c r="L163" s="71">
        <f t="shared" si="71"/>
        <v>1111321</v>
      </c>
      <c r="M163" s="70">
        <v>57310</v>
      </c>
      <c r="N163" s="70">
        <v>59823</v>
      </c>
      <c r="O163" s="70">
        <v>62023</v>
      </c>
      <c r="P163" s="70">
        <v>64462</v>
      </c>
      <c r="Q163" s="70">
        <v>66111</v>
      </c>
      <c r="R163" s="70">
        <v>66448</v>
      </c>
      <c r="S163" s="70">
        <v>66915</v>
      </c>
      <c r="T163" s="70">
        <v>68621</v>
      </c>
      <c r="U163" s="70">
        <v>70290</v>
      </c>
      <c r="V163" s="70">
        <v>68811</v>
      </c>
      <c r="W163" s="70">
        <v>67687</v>
      </c>
      <c r="X163" s="70">
        <v>67185</v>
      </c>
      <c r="Y163" s="70">
        <v>68096</v>
      </c>
      <c r="Z163" s="70">
        <v>65548</v>
      </c>
      <c r="AA163" s="70">
        <v>64464</v>
      </c>
      <c r="AB163" s="70">
        <v>62574</v>
      </c>
      <c r="AC163" s="70">
        <v>62025</v>
      </c>
      <c r="AD163" s="70">
        <v>60187</v>
      </c>
      <c r="AE163" s="70">
        <v>60613</v>
      </c>
      <c r="AF163" s="70">
        <v>68076</v>
      </c>
      <c r="AG163" s="70">
        <v>72254</v>
      </c>
      <c r="AH163" s="70">
        <v>72824</v>
      </c>
      <c r="AI163" s="70">
        <v>72203</v>
      </c>
      <c r="AJ163" s="70">
        <v>72664</v>
      </c>
      <c r="AK163" s="70">
        <v>71364</v>
      </c>
      <c r="AL163" s="70">
        <v>71528</v>
      </c>
      <c r="AM163" s="70">
        <v>73128</v>
      </c>
      <c r="AN163" s="70">
        <v>72537</v>
      </c>
      <c r="AO163" s="70">
        <v>73053</v>
      </c>
      <c r="AP163" s="70">
        <v>75466</v>
      </c>
      <c r="AQ163" s="70">
        <v>72632</v>
      </c>
      <c r="AR163" s="70">
        <v>69467</v>
      </c>
      <c r="AS163" s="70">
        <v>68374</v>
      </c>
      <c r="AT163" s="70">
        <v>65826</v>
      </c>
      <c r="AU163" s="70">
        <v>66700</v>
      </c>
      <c r="AV163" s="70">
        <v>66814</v>
      </c>
      <c r="AW163" s="70">
        <v>64554</v>
      </c>
      <c r="AX163" s="70">
        <v>64886</v>
      </c>
      <c r="AY163" s="70">
        <v>64071</v>
      </c>
      <c r="AZ163" s="70">
        <v>65100</v>
      </c>
      <c r="BA163" s="70">
        <v>65869</v>
      </c>
      <c r="BB163" s="70">
        <v>62583</v>
      </c>
      <c r="BC163" s="70">
        <v>58359</v>
      </c>
      <c r="BD163" s="70">
        <v>57891</v>
      </c>
      <c r="BE163" s="70">
        <v>60153</v>
      </c>
      <c r="BF163" s="70">
        <v>61571</v>
      </c>
      <c r="BG163" s="70">
        <v>63203</v>
      </c>
      <c r="BH163" s="70">
        <v>66691</v>
      </c>
      <c r="BI163" s="70">
        <v>70416</v>
      </c>
      <c r="BJ163" s="70">
        <v>72273</v>
      </c>
      <c r="BK163" s="70">
        <v>70256</v>
      </c>
      <c r="BL163" s="70">
        <v>72789</v>
      </c>
      <c r="BM163" s="70">
        <v>72774</v>
      </c>
      <c r="BN163" s="70">
        <v>73356</v>
      </c>
      <c r="BO163" s="70">
        <v>73020</v>
      </c>
      <c r="BP163" s="70">
        <v>72903</v>
      </c>
      <c r="BQ163" s="70">
        <v>72001</v>
      </c>
      <c r="BR163" s="70">
        <v>71009</v>
      </c>
      <c r="BS163" s="70">
        <v>69563</v>
      </c>
      <c r="BT163" s="70">
        <v>66723</v>
      </c>
      <c r="BU163" s="70">
        <v>62902</v>
      </c>
      <c r="BV163" s="70">
        <v>61538</v>
      </c>
      <c r="BW163" s="70">
        <v>60100</v>
      </c>
      <c r="BX163" s="70">
        <v>57327</v>
      </c>
      <c r="BY163" s="70">
        <v>55529</v>
      </c>
      <c r="BZ163" s="70">
        <v>53830</v>
      </c>
      <c r="CA163" s="70">
        <v>53958</v>
      </c>
      <c r="CB163" s="70">
        <v>53448</v>
      </c>
      <c r="CC163" s="70">
        <v>51531</v>
      </c>
      <c r="CD163" s="70">
        <v>51522</v>
      </c>
      <c r="CE163" s="70">
        <v>52020</v>
      </c>
      <c r="CF163" s="70">
        <v>52644</v>
      </c>
      <c r="CG163" s="70">
        <v>54441</v>
      </c>
      <c r="CH163" s="70">
        <v>58385</v>
      </c>
      <c r="CI163" s="70">
        <v>44920</v>
      </c>
      <c r="CJ163" s="70">
        <v>43714</v>
      </c>
      <c r="CK163" s="70">
        <v>43340</v>
      </c>
      <c r="CL163" s="70">
        <v>38802</v>
      </c>
      <c r="CM163" s="70">
        <v>33585</v>
      </c>
      <c r="CN163" s="70">
        <v>28836</v>
      </c>
      <c r="CO163" s="70">
        <v>28568</v>
      </c>
      <c r="CP163" s="70">
        <v>27720</v>
      </c>
      <c r="CQ163" s="70">
        <v>25443</v>
      </c>
      <c r="CR163" s="70">
        <v>22983</v>
      </c>
      <c r="CS163" s="70">
        <v>20191</v>
      </c>
      <c r="CT163" s="70">
        <v>17963</v>
      </c>
      <c r="CU163" s="70">
        <v>15087</v>
      </c>
      <c r="CV163" s="70">
        <v>13239</v>
      </c>
      <c r="CW163" s="70">
        <v>11581</v>
      </c>
      <c r="CX163" s="70">
        <v>9638</v>
      </c>
      <c r="CY163" s="71">
        <v>30247</v>
      </c>
      <c r="CZ163" s="70">
        <v>54339</v>
      </c>
      <c r="DA163" s="70">
        <v>56479</v>
      </c>
      <c r="DB163" s="70">
        <v>59347</v>
      </c>
      <c r="DC163" s="70">
        <v>61200</v>
      </c>
      <c r="DD163" s="70">
        <v>63162</v>
      </c>
      <c r="DE163" s="70">
        <v>62580</v>
      </c>
      <c r="DF163" s="70">
        <v>63884</v>
      </c>
      <c r="DG163" s="70">
        <v>65381</v>
      </c>
      <c r="DH163" s="70">
        <v>66884</v>
      </c>
      <c r="DI163" s="70">
        <v>65887</v>
      </c>
      <c r="DJ163" s="70">
        <v>63985</v>
      </c>
      <c r="DK163" s="70">
        <v>63761</v>
      </c>
      <c r="DL163" s="70">
        <v>64659</v>
      </c>
      <c r="DM163" s="70">
        <v>62755</v>
      </c>
      <c r="DN163" s="70">
        <v>62100</v>
      </c>
      <c r="DO163" s="70">
        <v>59786</v>
      </c>
      <c r="DP163" s="70">
        <v>58599</v>
      </c>
      <c r="DQ163" s="70">
        <v>56533</v>
      </c>
      <c r="DR163" s="70">
        <v>57419</v>
      </c>
      <c r="DS163" s="70">
        <v>65044</v>
      </c>
      <c r="DT163" s="70">
        <v>67457</v>
      </c>
      <c r="DU163" s="70">
        <v>68088</v>
      </c>
      <c r="DV163" s="70">
        <v>66314</v>
      </c>
      <c r="DW163" s="70">
        <v>66598</v>
      </c>
      <c r="DX163" s="70">
        <v>66297</v>
      </c>
      <c r="DY163" s="70">
        <v>66400</v>
      </c>
      <c r="DZ163" s="70">
        <v>68996</v>
      </c>
      <c r="EA163" s="70">
        <v>68719</v>
      </c>
      <c r="EB163" s="70">
        <v>71435</v>
      </c>
      <c r="EC163" s="70">
        <v>72042</v>
      </c>
      <c r="ED163" s="70">
        <v>70111</v>
      </c>
      <c r="EE163" s="70">
        <v>69185</v>
      </c>
      <c r="EF163" s="70">
        <v>69067</v>
      </c>
      <c r="EG163" s="70">
        <v>68691</v>
      </c>
      <c r="EH163" s="70">
        <v>68325</v>
      </c>
      <c r="EI163" s="70">
        <v>67779</v>
      </c>
      <c r="EJ163" s="70">
        <v>66472</v>
      </c>
      <c r="EK163" s="70">
        <v>67744</v>
      </c>
      <c r="EL163" s="70">
        <v>66183</v>
      </c>
      <c r="EM163" s="70">
        <v>66713</v>
      </c>
      <c r="EN163" s="70">
        <v>68192</v>
      </c>
      <c r="EO163" s="70">
        <v>64141</v>
      </c>
      <c r="EP163" s="70">
        <v>59322</v>
      </c>
      <c r="EQ163" s="70">
        <v>58493</v>
      </c>
      <c r="ER163" s="70">
        <v>60512</v>
      </c>
      <c r="ES163" s="70">
        <v>62099</v>
      </c>
      <c r="ET163" s="70">
        <v>64126</v>
      </c>
      <c r="EU163" s="70">
        <v>67587</v>
      </c>
      <c r="EV163" s="70">
        <v>70918</v>
      </c>
      <c r="EW163" s="70">
        <v>74795</v>
      </c>
      <c r="EX163" s="70">
        <v>72719</v>
      </c>
      <c r="EY163" s="70">
        <v>74898</v>
      </c>
      <c r="EZ163" s="70">
        <v>73929</v>
      </c>
      <c r="FA163" s="70">
        <v>74461</v>
      </c>
      <c r="FB163" s="70">
        <v>75111</v>
      </c>
      <c r="FC163" s="70">
        <v>75611</v>
      </c>
      <c r="FD163" s="70">
        <v>73995</v>
      </c>
      <c r="FE163" s="70">
        <v>71888</v>
      </c>
      <c r="FF163" s="70">
        <v>70822</v>
      </c>
      <c r="FG163" s="70">
        <v>68197</v>
      </c>
      <c r="FH163" s="70">
        <v>64868</v>
      </c>
      <c r="FI163" s="70">
        <v>63175</v>
      </c>
      <c r="FJ163" s="70">
        <v>61597</v>
      </c>
      <c r="FK163" s="70">
        <v>59358</v>
      </c>
      <c r="FL163" s="70">
        <v>57457</v>
      </c>
      <c r="FM163" s="70">
        <v>55540</v>
      </c>
      <c r="FN163" s="70">
        <v>56760</v>
      </c>
      <c r="FO163" s="70">
        <v>55742</v>
      </c>
      <c r="FP163" s="70">
        <v>54208</v>
      </c>
      <c r="FQ163" s="70">
        <v>53958</v>
      </c>
      <c r="FR163" s="70">
        <v>55579</v>
      </c>
      <c r="FS163" s="70">
        <v>56784</v>
      </c>
      <c r="FT163" s="70">
        <v>59206</v>
      </c>
      <c r="FU163" s="70">
        <v>62185</v>
      </c>
      <c r="FV163" s="70">
        <v>48635</v>
      </c>
      <c r="FW163" s="70">
        <v>48173</v>
      </c>
      <c r="FX163" s="70">
        <v>48729</v>
      </c>
      <c r="FY163" s="70">
        <v>44072</v>
      </c>
      <c r="FZ163" s="70">
        <v>38286</v>
      </c>
      <c r="GA163" s="70">
        <v>34070</v>
      </c>
      <c r="GB163" s="70">
        <v>34217</v>
      </c>
      <c r="GC163" s="70">
        <v>33408</v>
      </c>
      <c r="GD163" s="70">
        <v>31608</v>
      </c>
      <c r="GE163" s="70">
        <v>29669</v>
      </c>
      <c r="GF163" s="70">
        <v>26878</v>
      </c>
      <c r="GG163" s="70">
        <v>24360</v>
      </c>
      <c r="GH163" s="70">
        <v>21598</v>
      </c>
      <c r="GI163" s="70">
        <v>19628</v>
      </c>
      <c r="GJ163" s="70">
        <v>18130</v>
      </c>
      <c r="GK163" s="70">
        <v>15895</v>
      </c>
      <c r="GL163" s="71">
        <v>65420</v>
      </c>
    </row>
    <row r="164" spans="1:194" s="158" customFormat="1" x14ac:dyDescent="0.3">
      <c r="A164" s="161"/>
      <c r="B164" s="162"/>
      <c r="C164" s="154"/>
      <c r="D164" s="163">
        <f t="shared" ref="D164:E164" si="73">SUM(D157:D163)</f>
        <v>21779298</v>
      </c>
      <c r="E164" s="163">
        <f t="shared" si="73"/>
        <v>22677552</v>
      </c>
      <c r="F164" s="163">
        <f>SUM(F157:F163)</f>
        <v>56550138</v>
      </c>
      <c r="G164" s="163">
        <f t="shared" ref="G164:L164" si="74">SUM(G157:G163)</f>
        <v>27982818</v>
      </c>
      <c r="H164" s="163">
        <f t="shared" si="74"/>
        <v>28567320</v>
      </c>
      <c r="I164" s="163">
        <f t="shared" si="74"/>
        <v>21779298</v>
      </c>
      <c r="J164" s="163">
        <f t="shared" si="74"/>
        <v>22677552</v>
      </c>
      <c r="K164" s="163">
        <f t="shared" si="74"/>
        <v>6203520</v>
      </c>
      <c r="L164" s="163">
        <f t="shared" si="74"/>
        <v>5889768</v>
      </c>
      <c r="M164" s="163"/>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3"/>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3">
      <c r="A165" s="150" t="s">
        <v>475</v>
      </c>
      <c r="B165" s="143" t="s">
        <v>455</v>
      </c>
      <c r="C165" s="397" t="str">
        <f t="shared" si="72"/>
        <v>England ICS - Bath and North East Somerset, Swindon and Wiltshire</v>
      </c>
      <c r="D165" s="109">
        <f t="shared" ref="D165" si="75">I165</f>
        <v>361510</v>
      </c>
      <c r="E165" s="109">
        <f t="shared" ref="E165" si="76">J165</f>
        <v>373112</v>
      </c>
      <c r="F165" s="151">
        <f t="shared" ref="F165" si="77">G165+H165</f>
        <v>929964</v>
      </c>
      <c r="G165" s="83">
        <f t="shared" ref="G165" si="78">SUM(M165:CY165)</f>
        <v>461582</v>
      </c>
      <c r="H165" s="84">
        <f t="shared" ref="H165" si="79">SUM(CZ165:GL165)</f>
        <v>468382</v>
      </c>
      <c r="I165" s="83">
        <f t="shared" ref="I165" si="80">SUM(AE165:CY165)</f>
        <v>361510</v>
      </c>
      <c r="J165" s="146">
        <f t="shared" ref="J165" si="81">SUM(DR165:GL165)</f>
        <v>373112</v>
      </c>
      <c r="K165" s="148">
        <f t="shared" ref="K165" si="82">SUM(M165:AD165)</f>
        <v>100072</v>
      </c>
      <c r="L165" s="82">
        <f t="shared" ref="L165" si="83">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3">
      <c r="A166" s="152" t="s">
        <v>475</v>
      </c>
      <c r="B166" s="144" t="s">
        <v>456</v>
      </c>
      <c r="C166" s="398" t="str">
        <f t="shared" si="72"/>
        <v>England ICS - Bedfordshire, Luton and Milton Keynes</v>
      </c>
      <c r="D166" s="110">
        <f t="shared" ref="D166:D200" si="84">I166</f>
        <v>355949</v>
      </c>
      <c r="E166" s="110">
        <f t="shared" ref="E166:E200" si="85">J166</f>
        <v>367983</v>
      </c>
      <c r="F166" s="145">
        <f t="shared" ref="F166:F200" si="86">G166+H166</f>
        <v>959098</v>
      </c>
      <c r="G166" s="72">
        <f t="shared" ref="G166:G200" si="87">SUM(M166:CY166)</f>
        <v>476424</v>
      </c>
      <c r="H166" s="73">
        <f t="shared" ref="H166:H200" si="88">SUM(CZ166:GL166)</f>
        <v>482674</v>
      </c>
      <c r="I166" s="72">
        <f t="shared" ref="I166:I200" si="89">SUM(AE166:CY166)</f>
        <v>355949</v>
      </c>
      <c r="J166" s="147">
        <f t="shared" ref="J166:J200" si="90">SUM(DR166:GL166)</f>
        <v>367983</v>
      </c>
      <c r="K166" s="149">
        <f t="shared" ref="K166:K200" si="91">SUM(M166:AD166)</f>
        <v>120475</v>
      </c>
      <c r="L166" s="71">
        <f t="shared" ref="L166:L200" si="92">SUM(CZ166:DQ166)</f>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3">
      <c r="A167" s="152" t="s">
        <v>475</v>
      </c>
      <c r="B167" s="144" t="s">
        <v>603</v>
      </c>
      <c r="C167" s="398" t="str">
        <f t="shared" si="72"/>
        <v>England ICS - Birmingham and Solihull </v>
      </c>
      <c r="D167" s="110">
        <f t="shared" si="84"/>
        <v>431773</v>
      </c>
      <c r="E167" s="110">
        <f t="shared" si="85"/>
        <v>459616</v>
      </c>
      <c r="F167" s="145">
        <f t="shared" si="86"/>
        <v>1179731</v>
      </c>
      <c r="G167" s="72">
        <f t="shared" si="87"/>
        <v>580301</v>
      </c>
      <c r="H167" s="73">
        <f t="shared" si="88"/>
        <v>599430</v>
      </c>
      <c r="I167" s="72">
        <f t="shared" si="89"/>
        <v>431773</v>
      </c>
      <c r="J167" s="147">
        <f t="shared" si="90"/>
        <v>459616</v>
      </c>
      <c r="K167" s="149">
        <f t="shared" si="91"/>
        <v>148528</v>
      </c>
      <c r="L167" s="71">
        <f t="shared" si="92"/>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3">
      <c r="A168" s="152" t="s">
        <v>475</v>
      </c>
      <c r="B168" s="144" t="s">
        <v>604</v>
      </c>
      <c r="C168" s="398" t="str">
        <f t="shared" si="72"/>
        <v>England ICS - Bristol, North Somerset and South Gloucestershire:</v>
      </c>
      <c r="D168" s="110">
        <f t="shared" si="84"/>
        <v>379832</v>
      </c>
      <c r="E168" s="110">
        <f t="shared" si="85"/>
        <v>391270</v>
      </c>
      <c r="F168" s="145">
        <f t="shared" si="86"/>
        <v>969256</v>
      </c>
      <c r="G168" s="72">
        <f t="shared" si="87"/>
        <v>481679</v>
      </c>
      <c r="H168" s="73">
        <f t="shared" si="88"/>
        <v>487577</v>
      </c>
      <c r="I168" s="72">
        <f t="shared" si="89"/>
        <v>379832</v>
      </c>
      <c r="J168" s="147">
        <f t="shared" si="90"/>
        <v>391270</v>
      </c>
      <c r="K168" s="149">
        <f t="shared" si="91"/>
        <v>101847</v>
      </c>
      <c r="L168" s="71">
        <f t="shared" si="92"/>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3">
      <c r="A169" s="152" t="s">
        <v>475</v>
      </c>
      <c r="B169" s="144" t="s">
        <v>605</v>
      </c>
      <c r="C169" s="398" t="str">
        <f t="shared" si="72"/>
        <v>England ICS - Buckinghamshire, Oxfordshire and Berkshire West:</v>
      </c>
      <c r="D169" s="110">
        <f t="shared" si="84"/>
        <v>265165</v>
      </c>
      <c r="E169" s="110">
        <f t="shared" si="85"/>
        <v>271274</v>
      </c>
      <c r="F169" s="145">
        <f t="shared" si="86"/>
        <v>680874</v>
      </c>
      <c r="G169" s="72">
        <f t="shared" si="87"/>
        <v>339566</v>
      </c>
      <c r="H169" s="73">
        <f t="shared" si="88"/>
        <v>341308</v>
      </c>
      <c r="I169" s="72">
        <f t="shared" si="89"/>
        <v>265165</v>
      </c>
      <c r="J169" s="147">
        <f t="shared" si="90"/>
        <v>271274</v>
      </c>
      <c r="K169" s="149">
        <f t="shared" si="91"/>
        <v>74401</v>
      </c>
      <c r="L169" s="71">
        <f t="shared" si="92"/>
        <v>70034</v>
      </c>
      <c r="M169" s="149">
        <v>3616</v>
      </c>
      <c r="N169" s="70">
        <v>3917</v>
      </c>
      <c r="O169" s="70">
        <v>3984</v>
      </c>
      <c r="P169" s="70">
        <v>4029</v>
      </c>
      <c r="Q169" s="70">
        <v>4296</v>
      </c>
      <c r="R169" s="70">
        <v>4145</v>
      </c>
      <c r="S169" s="70">
        <v>4226</v>
      </c>
      <c r="T169" s="70">
        <v>4316</v>
      </c>
      <c r="U169" s="70">
        <v>4385</v>
      </c>
      <c r="V169" s="70">
        <v>4638</v>
      </c>
      <c r="W169" s="70">
        <v>4306</v>
      </c>
      <c r="X169" s="70">
        <v>4237</v>
      </c>
      <c r="Y169" s="70">
        <v>4316</v>
      </c>
      <c r="Z169" s="70">
        <v>4219</v>
      </c>
      <c r="AA169" s="70">
        <v>4071</v>
      </c>
      <c r="AB169" s="70">
        <v>3918</v>
      </c>
      <c r="AC169" s="70">
        <v>4012</v>
      </c>
      <c r="AD169" s="70">
        <v>3770</v>
      </c>
      <c r="AE169" s="70">
        <v>3843</v>
      </c>
      <c r="AF169" s="70">
        <v>4676</v>
      </c>
      <c r="AG169" s="70">
        <v>5133</v>
      </c>
      <c r="AH169" s="70">
        <v>5257</v>
      </c>
      <c r="AI169" s="70">
        <v>5386</v>
      </c>
      <c r="AJ169" s="70">
        <v>5138</v>
      </c>
      <c r="AK169" s="70">
        <v>5092</v>
      </c>
      <c r="AL169" s="70">
        <v>4941</v>
      </c>
      <c r="AM169" s="70">
        <v>4974</v>
      </c>
      <c r="AN169" s="70">
        <v>4844</v>
      </c>
      <c r="AO169" s="70">
        <v>4739</v>
      </c>
      <c r="AP169" s="70">
        <v>4726</v>
      </c>
      <c r="AQ169" s="70">
        <v>4502</v>
      </c>
      <c r="AR169" s="70">
        <v>4118</v>
      </c>
      <c r="AS169" s="70">
        <v>4061</v>
      </c>
      <c r="AT169" s="70">
        <v>4130</v>
      </c>
      <c r="AU169" s="70">
        <v>4201</v>
      </c>
      <c r="AV169" s="70">
        <v>4319</v>
      </c>
      <c r="AW169" s="70">
        <v>4205</v>
      </c>
      <c r="AX169" s="70">
        <v>4501</v>
      </c>
      <c r="AY169" s="70">
        <v>4163</v>
      </c>
      <c r="AZ169" s="70">
        <v>4369</v>
      </c>
      <c r="BA169" s="70">
        <v>4376</v>
      </c>
      <c r="BB169" s="70">
        <v>4294</v>
      </c>
      <c r="BC169" s="70">
        <v>4084</v>
      </c>
      <c r="BD169" s="70">
        <v>4053</v>
      </c>
      <c r="BE169" s="70">
        <v>3900</v>
      </c>
      <c r="BF169" s="70">
        <v>3859</v>
      </c>
      <c r="BG169" s="70">
        <v>4173</v>
      </c>
      <c r="BH169" s="70">
        <v>4229</v>
      </c>
      <c r="BI169" s="70">
        <v>4468</v>
      </c>
      <c r="BJ169" s="70">
        <v>4527</v>
      </c>
      <c r="BK169" s="70">
        <v>4415</v>
      </c>
      <c r="BL169" s="70">
        <v>4511</v>
      </c>
      <c r="BM169" s="70">
        <v>4708</v>
      </c>
      <c r="BN169" s="70">
        <v>4572</v>
      </c>
      <c r="BO169" s="70">
        <v>4691</v>
      </c>
      <c r="BP169" s="70">
        <v>4692</v>
      </c>
      <c r="BQ169" s="70">
        <v>4732</v>
      </c>
      <c r="BR169" s="70">
        <v>4559</v>
      </c>
      <c r="BS169" s="70">
        <v>4292</v>
      </c>
      <c r="BT169" s="70">
        <v>4157</v>
      </c>
      <c r="BU169" s="70">
        <v>3996</v>
      </c>
      <c r="BV169" s="70">
        <v>3745</v>
      </c>
      <c r="BW169" s="70">
        <v>3685</v>
      </c>
      <c r="BX169" s="70">
        <v>3557</v>
      </c>
      <c r="BY169" s="70">
        <v>3400</v>
      </c>
      <c r="BZ169" s="70">
        <v>3303</v>
      </c>
      <c r="CA169" s="70">
        <v>3082</v>
      </c>
      <c r="CB169" s="70">
        <v>3136</v>
      </c>
      <c r="CC169" s="70">
        <v>2906</v>
      </c>
      <c r="CD169" s="70">
        <v>3116</v>
      </c>
      <c r="CE169" s="70">
        <v>3129</v>
      </c>
      <c r="CF169" s="70">
        <v>3214</v>
      </c>
      <c r="CG169" s="70">
        <v>3394</v>
      </c>
      <c r="CH169" s="70">
        <v>3518</v>
      </c>
      <c r="CI169" s="70">
        <v>2678</v>
      </c>
      <c r="CJ169" s="70">
        <v>2728</v>
      </c>
      <c r="CK169" s="70">
        <v>2583</v>
      </c>
      <c r="CL169" s="70">
        <v>2325</v>
      </c>
      <c r="CM169" s="70">
        <v>2058</v>
      </c>
      <c r="CN169" s="70">
        <v>1782</v>
      </c>
      <c r="CO169" s="70">
        <v>1802</v>
      </c>
      <c r="CP169" s="70">
        <v>1780</v>
      </c>
      <c r="CQ169" s="70">
        <v>1584</v>
      </c>
      <c r="CR169" s="70">
        <v>1506</v>
      </c>
      <c r="CS169" s="70">
        <v>1432</v>
      </c>
      <c r="CT169" s="70">
        <v>1248</v>
      </c>
      <c r="CU169" s="70">
        <v>1060</v>
      </c>
      <c r="CV169" s="70">
        <v>890</v>
      </c>
      <c r="CW169" s="70">
        <v>838</v>
      </c>
      <c r="CX169" s="70">
        <v>677</v>
      </c>
      <c r="CY169" s="71">
        <v>2403</v>
      </c>
      <c r="CZ169" s="149">
        <v>3379</v>
      </c>
      <c r="DA169" s="70">
        <v>3522</v>
      </c>
      <c r="DB169" s="70">
        <v>3720</v>
      </c>
      <c r="DC169" s="70">
        <v>3836</v>
      </c>
      <c r="DD169" s="70">
        <v>3868</v>
      </c>
      <c r="DE169" s="70">
        <v>3951</v>
      </c>
      <c r="DF169" s="70">
        <v>3806</v>
      </c>
      <c r="DG169" s="70">
        <v>3954</v>
      </c>
      <c r="DH169" s="70">
        <v>4248</v>
      </c>
      <c r="DI169" s="70">
        <v>4339</v>
      </c>
      <c r="DJ169" s="70">
        <v>4076</v>
      </c>
      <c r="DK169" s="70">
        <v>3936</v>
      </c>
      <c r="DL169" s="70">
        <v>4167</v>
      </c>
      <c r="DM169" s="70">
        <v>4062</v>
      </c>
      <c r="DN169" s="70">
        <v>3878</v>
      </c>
      <c r="DO169" s="70">
        <v>3845</v>
      </c>
      <c r="DP169" s="70">
        <v>3714</v>
      </c>
      <c r="DQ169" s="70">
        <v>3733</v>
      </c>
      <c r="DR169" s="70">
        <v>3618</v>
      </c>
      <c r="DS169" s="70">
        <v>4781</v>
      </c>
      <c r="DT169" s="70">
        <v>4790</v>
      </c>
      <c r="DU169" s="70">
        <v>5019</v>
      </c>
      <c r="DV169" s="70">
        <v>4596</v>
      </c>
      <c r="DW169" s="70">
        <v>4547</v>
      </c>
      <c r="DX169" s="70">
        <v>4206</v>
      </c>
      <c r="DY169" s="70">
        <v>4331</v>
      </c>
      <c r="DZ169" s="70">
        <v>4170</v>
      </c>
      <c r="EA169" s="70">
        <v>4120</v>
      </c>
      <c r="EB169" s="70">
        <v>3954</v>
      </c>
      <c r="EC169" s="70">
        <v>3905</v>
      </c>
      <c r="ED169" s="70">
        <v>3766</v>
      </c>
      <c r="EE169" s="70">
        <v>3720</v>
      </c>
      <c r="EF169" s="70">
        <v>3740</v>
      </c>
      <c r="EG169" s="70">
        <v>4021</v>
      </c>
      <c r="EH169" s="70">
        <v>4170</v>
      </c>
      <c r="EI169" s="70">
        <v>4369</v>
      </c>
      <c r="EJ169" s="70">
        <v>4446</v>
      </c>
      <c r="EK169" s="70">
        <v>4520</v>
      </c>
      <c r="EL169" s="70">
        <v>4429</v>
      </c>
      <c r="EM169" s="70">
        <v>4540</v>
      </c>
      <c r="EN169" s="70">
        <v>4262</v>
      </c>
      <c r="EO169" s="70">
        <v>4385</v>
      </c>
      <c r="EP169" s="70">
        <v>4045</v>
      </c>
      <c r="EQ169" s="70">
        <v>4102</v>
      </c>
      <c r="ER169" s="70">
        <v>3886</v>
      </c>
      <c r="ES169" s="70">
        <v>4335</v>
      </c>
      <c r="ET169" s="70">
        <v>4381</v>
      </c>
      <c r="EU169" s="70">
        <v>4491</v>
      </c>
      <c r="EV169" s="70">
        <v>4616</v>
      </c>
      <c r="EW169" s="70">
        <v>4638</v>
      </c>
      <c r="EX169" s="70">
        <v>4733</v>
      </c>
      <c r="EY169" s="70">
        <v>4656</v>
      </c>
      <c r="EZ169" s="70">
        <v>4650</v>
      </c>
      <c r="FA169" s="70">
        <v>4760</v>
      </c>
      <c r="FB169" s="70">
        <v>4881</v>
      </c>
      <c r="FC169" s="70">
        <v>4763</v>
      </c>
      <c r="FD169" s="70">
        <v>4678</v>
      </c>
      <c r="FE169" s="70">
        <v>4643</v>
      </c>
      <c r="FF169" s="70">
        <v>4448</v>
      </c>
      <c r="FG169" s="70">
        <v>4194</v>
      </c>
      <c r="FH169" s="70">
        <v>4165</v>
      </c>
      <c r="FI169" s="70">
        <v>3954</v>
      </c>
      <c r="FJ169" s="70">
        <v>3851</v>
      </c>
      <c r="FK169" s="70">
        <v>3682</v>
      </c>
      <c r="FL169" s="70">
        <v>3531</v>
      </c>
      <c r="FM169" s="70">
        <v>3377</v>
      </c>
      <c r="FN169" s="70">
        <v>3458</v>
      </c>
      <c r="FO169" s="70">
        <v>3348</v>
      </c>
      <c r="FP169" s="70">
        <v>3196</v>
      </c>
      <c r="FQ169" s="70">
        <v>3345</v>
      </c>
      <c r="FR169" s="70">
        <v>3432</v>
      </c>
      <c r="FS169" s="70">
        <v>3459</v>
      </c>
      <c r="FT169" s="70">
        <v>3671</v>
      </c>
      <c r="FU169" s="70">
        <v>3808</v>
      </c>
      <c r="FV169" s="70">
        <v>3034</v>
      </c>
      <c r="FW169" s="70">
        <v>3053</v>
      </c>
      <c r="FX169" s="70">
        <v>3020</v>
      </c>
      <c r="FY169" s="70">
        <v>2831</v>
      </c>
      <c r="FZ169" s="70">
        <v>2404</v>
      </c>
      <c r="GA169" s="70">
        <v>2161</v>
      </c>
      <c r="GB169" s="70">
        <v>2194</v>
      </c>
      <c r="GC169" s="70">
        <v>2183</v>
      </c>
      <c r="GD169" s="70">
        <v>2004</v>
      </c>
      <c r="GE169" s="70">
        <v>1895</v>
      </c>
      <c r="GF169" s="70">
        <v>1750</v>
      </c>
      <c r="GG169" s="70">
        <v>1607</v>
      </c>
      <c r="GH169" s="70">
        <v>1416</v>
      </c>
      <c r="GI169" s="70">
        <v>1316</v>
      </c>
      <c r="GJ169" s="70">
        <v>1231</v>
      </c>
      <c r="GK169" s="70">
        <v>1078</v>
      </c>
      <c r="GL169" s="71">
        <v>4515</v>
      </c>
    </row>
    <row r="170" spans="1:194" s="2" customFormat="1" x14ac:dyDescent="0.3">
      <c r="A170" s="152" t="s">
        <v>475</v>
      </c>
      <c r="B170" s="144" t="s">
        <v>321</v>
      </c>
      <c r="C170" s="398" t="str">
        <f t="shared" si="72"/>
        <v>England ICS - Cambridgeshire and Peterborough</v>
      </c>
      <c r="D170" s="110">
        <f t="shared" si="84"/>
        <v>187073</v>
      </c>
      <c r="E170" s="110">
        <f t="shared" si="85"/>
        <v>191599</v>
      </c>
      <c r="F170" s="145">
        <f t="shared" si="86"/>
        <v>492747</v>
      </c>
      <c r="G170" s="72">
        <f t="shared" si="87"/>
        <v>245558</v>
      </c>
      <c r="H170" s="73">
        <f t="shared" si="88"/>
        <v>247189</v>
      </c>
      <c r="I170" s="72">
        <f t="shared" si="89"/>
        <v>187073</v>
      </c>
      <c r="J170" s="147">
        <f t="shared" si="90"/>
        <v>191599</v>
      </c>
      <c r="K170" s="149">
        <f t="shared" si="91"/>
        <v>58485</v>
      </c>
      <c r="L170" s="71">
        <f t="shared" si="92"/>
        <v>55590</v>
      </c>
      <c r="M170" s="149">
        <v>2768</v>
      </c>
      <c r="N170" s="70">
        <v>2914</v>
      </c>
      <c r="O170" s="70">
        <v>2985</v>
      </c>
      <c r="P170" s="70">
        <v>3172</v>
      </c>
      <c r="Q170" s="70">
        <v>3383</v>
      </c>
      <c r="R170" s="70">
        <v>3235</v>
      </c>
      <c r="S170" s="70">
        <v>3197</v>
      </c>
      <c r="T170" s="70">
        <v>3567</v>
      </c>
      <c r="U170" s="70">
        <v>3598</v>
      </c>
      <c r="V170" s="70">
        <v>3521</v>
      </c>
      <c r="W170" s="70">
        <v>3569</v>
      </c>
      <c r="X170" s="70">
        <v>3541</v>
      </c>
      <c r="Y170" s="70">
        <v>3578</v>
      </c>
      <c r="Z170" s="70">
        <v>3267</v>
      </c>
      <c r="AA170" s="70">
        <v>3163</v>
      </c>
      <c r="AB170" s="70">
        <v>3099</v>
      </c>
      <c r="AC170" s="70">
        <v>3005</v>
      </c>
      <c r="AD170" s="70">
        <v>2923</v>
      </c>
      <c r="AE170" s="70">
        <v>2789</v>
      </c>
      <c r="AF170" s="70">
        <v>2838</v>
      </c>
      <c r="AG170" s="70">
        <v>2744</v>
      </c>
      <c r="AH170" s="70">
        <v>2865</v>
      </c>
      <c r="AI170" s="70">
        <v>2804</v>
      </c>
      <c r="AJ170" s="70">
        <v>2932</v>
      </c>
      <c r="AK170" s="70">
        <v>3029</v>
      </c>
      <c r="AL170" s="70">
        <v>3062</v>
      </c>
      <c r="AM170" s="70">
        <v>2981</v>
      </c>
      <c r="AN170" s="70">
        <v>3037</v>
      </c>
      <c r="AO170" s="70">
        <v>3167</v>
      </c>
      <c r="AP170" s="70">
        <v>2967</v>
      </c>
      <c r="AQ170" s="70">
        <v>3156</v>
      </c>
      <c r="AR170" s="70">
        <v>2925</v>
      </c>
      <c r="AS170" s="70">
        <v>3029</v>
      </c>
      <c r="AT170" s="70">
        <v>2965</v>
      </c>
      <c r="AU170" s="70">
        <v>3081</v>
      </c>
      <c r="AV170" s="70">
        <v>3189</v>
      </c>
      <c r="AW170" s="70">
        <v>3121</v>
      </c>
      <c r="AX170" s="70">
        <v>3274</v>
      </c>
      <c r="AY170" s="70">
        <v>3387</v>
      </c>
      <c r="AZ170" s="70">
        <v>3432</v>
      </c>
      <c r="BA170" s="70">
        <v>3584</v>
      </c>
      <c r="BB170" s="70">
        <v>3499</v>
      </c>
      <c r="BC170" s="70">
        <v>3415</v>
      </c>
      <c r="BD170" s="70">
        <v>3452</v>
      </c>
      <c r="BE170" s="70">
        <v>3307</v>
      </c>
      <c r="BF170" s="70">
        <v>3428</v>
      </c>
      <c r="BG170" s="70">
        <v>3394</v>
      </c>
      <c r="BH170" s="70">
        <v>3510</v>
      </c>
      <c r="BI170" s="70">
        <v>3722</v>
      </c>
      <c r="BJ170" s="70">
        <v>3633</v>
      </c>
      <c r="BK170" s="70">
        <v>3545</v>
      </c>
      <c r="BL170" s="70">
        <v>3677</v>
      </c>
      <c r="BM170" s="70">
        <v>3347</v>
      </c>
      <c r="BN170" s="70">
        <v>3541</v>
      </c>
      <c r="BO170" s="70">
        <v>3556</v>
      </c>
      <c r="BP170" s="70">
        <v>3471</v>
      </c>
      <c r="BQ170" s="70">
        <v>3431</v>
      </c>
      <c r="BR170" s="70">
        <v>3322</v>
      </c>
      <c r="BS170" s="70">
        <v>3171</v>
      </c>
      <c r="BT170" s="70">
        <v>2976</v>
      </c>
      <c r="BU170" s="70">
        <v>2995</v>
      </c>
      <c r="BV170" s="70">
        <v>2757</v>
      </c>
      <c r="BW170" s="70">
        <v>2795</v>
      </c>
      <c r="BX170" s="70">
        <v>2575</v>
      </c>
      <c r="BY170" s="70">
        <v>2519</v>
      </c>
      <c r="BZ170" s="70">
        <v>2182</v>
      </c>
      <c r="CA170" s="70">
        <v>2258</v>
      </c>
      <c r="CB170" s="70">
        <v>2153</v>
      </c>
      <c r="CC170" s="70">
        <v>2054</v>
      </c>
      <c r="CD170" s="70">
        <v>2028</v>
      </c>
      <c r="CE170" s="70">
        <v>1892</v>
      </c>
      <c r="CF170" s="70">
        <v>2028</v>
      </c>
      <c r="CG170" s="70">
        <v>2256</v>
      </c>
      <c r="CH170" s="70">
        <v>2410</v>
      </c>
      <c r="CI170" s="70">
        <v>1670</v>
      </c>
      <c r="CJ170" s="70">
        <v>1693</v>
      </c>
      <c r="CK170" s="70">
        <v>1678</v>
      </c>
      <c r="CL170" s="70">
        <v>1504</v>
      </c>
      <c r="CM170" s="70">
        <v>1351</v>
      </c>
      <c r="CN170" s="70">
        <v>1133</v>
      </c>
      <c r="CO170" s="70">
        <v>1233</v>
      </c>
      <c r="CP170" s="70">
        <v>1037</v>
      </c>
      <c r="CQ170" s="70">
        <v>1023</v>
      </c>
      <c r="CR170" s="70">
        <v>997</v>
      </c>
      <c r="CS170" s="70">
        <v>826</v>
      </c>
      <c r="CT170" s="70">
        <v>723</v>
      </c>
      <c r="CU170" s="70">
        <v>629</v>
      </c>
      <c r="CV170" s="70">
        <v>516</v>
      </c>
      <c r="CW170" s="70">
        <v>525</v>
      </c>
      <c r="CX170" s="70">
        <v>425</v>
      </c>
      <c r="CY170" s="71">
        <v>1453</v>
      </c>
      <c r="CZ170" s="149">
        <v>2613</v>
      </c>
      <c r="DA170" s="70">
        <v>2658</v>
      </c>
      <c r="DB170" s="70">
        <v>2889</v>
      </c>
      <c r="DC170" s="70">
        <v>3034</v>
      </c>
      <c r="DD170" s="70">
        <v>3151</v>
      </c>
      <c r="DE170" s="70">
        <v>3071</v>
      </c>
      <c r="DF170" s="70">
        <v>3237</v>
      </c>
      <c r="DG170" s="70">
        <v>3354</v>
      </c>
      <c r="DH170" s="70">
        <v>3284</v>
      </c>
      <c r="DI170" s="70">
        <v>3430</v>
      </c>
      <c r="DJ170" s="70">
        <v>3284</v>
      </c>
      <c r="DK170" s="70">
        <v>3197</v>
      </c>
      <c r="DL170" s="70">
        <v>3305</v>
      </c>
      <c r="DM170" s="70">
        <v>3290</v>
      </c>
      <c r="DN170" s="70">
        <v>3062</v>
      </c>
      <c r="DO170" s="70">
        <v>2855</v>
      </c>
      <c r="DP170" s="70">
        <v>2966</v>
      </c>
      <c r="DQ170" s="70">
        <v>2910</v>
      </c>
      <c r="DR170" s="70">
        <v>2754</v>
      </c>
      <c r="DS170" s="70">
        <v>2558</v>
      </c>
      <c r="DT170" s="70">
        <v>2563</v>
      </c>
      <c r="DU170" s="70">
        <v>2822</v>
      </c>
      <c r="DV170" s="70">
        <v>2697</v>
      </c>
      <c r="DW170" s="70">
        <v>2660</v>
      </c>
      <c r="DX170" s="70">
        <v>2847</v>
      </c>
      <c r="DY170" s="70">
        <v>2834</v>
      </c>
      <c r="DZ170" s="70">
        <v>2832</v>
      </c>
      <c r="EA170" s="70">
        <v>2742</v>
      </c>
      <c r="EB170" s="70">
        <v>2778</v>
      </c>
      <c r="EC170" s="70">
        <v>2986</v>
      </c>
      <c r="ED170" s="70">
        <v>3101</v>
      </c>
      <c r="EE170" s="70">
        <v>2882</v>
      </c>
      <c r="EF170" s="70">
        <v>3018</v>
      </c>
      <c r="EG170" s="70">
        <v>3170</v>
      </c>
      <c r="EH170" s="70">
        <v>3181</v>
      </c>
      <c r="EI170" s="70">
        <v>3255</v>
      </c>
      <c r="EJ170" s="70">
        <v>3404</v>
      </c>
      <c r="EK170" s="70">
        <v>3362</v>
      </c>
      <c r="EL170" s="70">
        <v>3427</v>
      </c>
      <c r="EM170" s="70">
        <v>3620</v>
      </c>
      <c r="EN170" s="70">
        <v>3801</v>
      </c>
      <c r="EO170" s="70">
        <v>3488</v>
      </c>
      <c r="EP170" s="70">
        <v>3526</v>
      </c>
      <c r="EQ170" s="70">
        <v>3478</v>
      </c>
      <c r="ER170" s="70">
        <v>3288</v>
      </c>
      <c r="ES170" s="70">
        <v>3471</v>
      </c>
      <c r="ET170" s="70">
        <v>3434</v>
      </c>
      <c r="EU170" s="70">
        <v>3436</v>
      </c>
      <c r="EV170" s="70">
        <v>3541</v>
      </c>
      <c r="EW170" s="70">
        <v>3625</v>
      </c>
      <c r="EX170" s="70">
        <v>3354</v>
      </c>
      <c r="EY170" s="70">
        <v>3526</v>
      </c>
      <c r="EZ170" s="70">
        <v>3523</v>
      </c>
      <c r="FA170" s="70">
        <v>3561</v>
      </c>
      <c r="FB170" s="70">
        <v>3393</v>
      </c>
      <c r="FC170" s="70">
        <v>3488</v>
      </c>
      <c r="FD170" s="70">
        <v>3374</v>
      </c>
      <c r="FE170" s="70">
        <v>3279</v>
      </c>
      <c r="FF170" s="70">
        <v>3101</v>
      </c>
      <c r="FG170" s="70">
        <v>3049</v>
      </c>
      <c r="FH170" s="70">
        <v>2718</v>
      </c>
      <c r="FI170" s="70">
        <v>2706</v>
      </c>
      <c r="FJ170" s="70">
        <v>2692</v>
      </c>
      <c r="FK170" s="70">
        <v>2559</v>
      </c>
      <c r="FL170" s="70">
        <v>2360</v>
      </c>
      <c r="FM170" s="70">
        <v>2414</v>
      </c>
      <c r="FN170" s="70">
        <v>2247</v>
      </c>
      <c r="FO170" s="70">
        <v>2103</v>
      </c>
      <c r="FP170" s="70">
        <v>2206</v>
      </c>
      <c r="FQ170" s="70">
        <v>2202</v>
      </c>
      <c r="FR170" s="70">
        <v>2272</v>
      </c>
      <c r="FS170" s="70">
        <v>2314</v>
      </c>
      <c r="FT170" s="70">
        <v>2402</v>
      </c>
      <c r="FU170" s="70">
        <v>2596</v>
      </c>
      <c r="FV170" s="70">
        <v>1997</v>
      </c>
      <c r="FW170" s="70">
        <v>1941</v>
      </c>
      <c r="FX170" s="70">
        <v>1966</v>
      </c>
      <c r="FY170" s="70">
        <v>1755</v>
      </c>
      <c r="FZ170" s="70">
        <v>1570</v>
      </c>
      <c r="GA170" s="70">
        <v>1377</v>
      </c>
      <c r="GB170" s="70">
        <v>1277</v>
      </c>
      <c r="GC170" s="70">
        <v>1378</v>
      </c>
      <c r="GD170" s="70">
        <v>1297</v>
      </c>
      <c r="GE170" s="70">
        <v>1084</v>
      </c>
      <c r="GF170" s="70">
        <v>1096</v>
      </c>
      <c r="GG170" s="70">
        <v>999</v>
      </c>
      <c r="GH170" s="70">
        <v>898</v>
      </c>
      <c r="GI170" s="70">
        <v>821</v>
      </c>
      <c r="GJ170" s="70">
        <v>742</v>
      </c>
      <c r="GK170" s="70">
        <v>643</v>
      </c>
      <c r="GL170" s="71">
        <v>2738</v>
      </c>
    </row>
    <row r="171" spans="1:194" s="2" customFormat="1" x14ac:dyDescent="0.3">
      <c r="A171" s="152" t="s">
        <v>475</v>
      </c>
      <c r="B171" s="144" t="s">
        <v>412</v>
      </c>
      <c r="C171" s="398" t="str">
        <f t="shared" si="72"/>
        <v>England ICS - Cheshire and Merseyside</v>
      </c>
      <c r="D171" s="110">
        <f t="shared" ref="D171:D195" si="93">I171</f>
        <v>1168898</v>
      </c>
      <c r="E171" s="110">
        <f t="shared" ref="E171:E195" si="94">J171</f>
        <v>1247548</v>
      </c>
      <c r="F171" s="145">
        <f t="shared" ref="F171:F195" si="95">G171+H171</f>
        <v>3053728</v>
      </c>
      <c r="G171" s="72">
        <f t="shared" ref="G171:G195" si="96">SUM(M171:CY171)</f>
        <v>1495711</v>
      </c>
      <c r="H171" s="73">
        <f t="shared" ref="H171:H195" si="97">SUM(CZ171:GL171)</f>
        <v>1558017</v>
      </c>
      <c r="I171" s="72">
        <f t="shared" ref="I171:I195" si="98">SUM(AE171:CY171)</f>
        <v>1168898</v>
      </c>
      <c r="J171" s="147">
        <f t="shared" ref="J171:J195" si="99">SUM(DR171:GL171)</f>
        <v>1247548</v>
      </c>
      <c r="K171" s="149">
        <f t="shared" ref="K171:K195" si="100">SUM(M171:AD171)</f>
        <v>326813</v>
      </c>
      <c r="L171" s="71">
        <f t="shared" ref="L171:L195" si="101">SUM(CZ171:DQ171)</f>
        <v>310469</v>
      </c>
      <c r="M171" s="149">
        <v>15791</v>
      </c>
      <c r="N171" s="70">
        <v>16628</v>
      </c>
      <c r="O171" s="70">
        <v>17804</v>
      </c>
      <c r="P171" s="70">
        <v>18030</v>
      </c>
      <c r="Q171" s="70">
        <v>18773</v>
      </c>
      <c r="R171" s="70">
        <v>18615</v>
      </c>
      <c r="S171" s="70">
        <v>18817</v>
      </c>
      <c r="T171" s="70">
        <v>18903</v>
      </c>
      <c r="U171" s="70">
        <v>19867</v>
      </c>
      <c r="V171" s="70">
        <v>19233</v>
      </c>
      <c r="W171" s="70">
        <v>18879</v>
      </c>
      <c r="X171" s="70">
        <v>18729</v>
      </c>
      <c r="Y171" s="70">
        <v>18841</v>
      </c>
      <c r="Z171" s="70">
        <v>18566</v>
      </c>
      <c r="AA171" s="70">
        <v>18214</v>
      </c>
      <c r="AB171" s="70">
        <v>17342</v>
      </c>
      <c r="AC171" s="70">
        <v>17049</v>
      </c>
      <c r="AD171" s="70">
        <v>16732</v>
      </c>
      <c r="AE171" s="70">
        <v>16602</v>
      </c>
      <c r="AF171" s="70">
        <v>16284</v>
      </c>
      <c r="AG171" s="70">
        <v>17019</v>
      </c>
      <c r="AH171" s="70">
        <v>17871</v>
      </c>
      <c r="AI171" s="70">
        <v>18133</v>
      </c>
      <c r="AJ171" s="70">
        <v>18600</v>
      </c>
      <c r="AK171" s="70">
        <v>18655</v>
      </c>
      <c r="AL171" s="70">
        <v>18772</v>
      </c>
      <c r="AM171" s="70">
        <v>18555</v>
      </c>
      <c r="AN171" s="70">
        <v>19241</v>
      </c>
      <c r="AO171" s="70">
        <v>19277</v>
      </c>
      <c r="AP171" s="70">
        <v>19987</v>
      </c>
      <c r="AQ171" s="70">
        <v>19722</v>
      </c>
      <c r="AR171" s="70">
        <v>19001</v>
      </c>
      <c r="AS171" s="70">
        <v>18849</v>
      </c>
      <c r="AT171" s="70">
        <v>17848</v>
      </c>
      <c r="AU171" s="70">
        <v>18807</v>
      </c>
      <c r="AV171" s="70">
        <v>18972</v>
      </c>
      <c r="AW171" s="70">
        <v>18204</v>
      </c>
      <c r="AX171" s="70">
        <v>18384</v>
      </c>
      <c r="AY171" s="70">
        <v>18558</v>
      </c>
      <c r="AZ171" s="70">
        <v>18653</v>
      </c>
      <c r="BA171" s="70">
        <v>18482</v>
      </c>
      <c r="BB171" s="70">
        <v>18260</v>
      </c>
      <c r="BC171" s="70">
        <v>16818</v>
      </c>
      <c r="BD171" s="70">
        <v>16608</v>
      </c>
      <c r="BE171" s="70">
        <v>17419</v>
      </c>
      <c r="BF171" s="70">
        <v>17708</v>
      </c>
      <c r="BG171" s="70">
        <v>18052</v>
      </c>
      <c r="BH171" s="70">
        <v>19151</v>
      </c>
      <c r="BI171" s="70">
        <v>20277</v>
      </c>
      <c r="BJ171" s="70">
        <v>21072</v>
      </c>
      <c r="BK171" s="70">
        <v>20511</v>
      </c>
      <c r="BL171" s="70">
        <v>20902</v>
      </c>
      <c r="BM171" s="70">
        <v>20845</v>
      </c>
      <c r="BN171" s="70">
        <v>21425</v>
      </c>
      <c r="BO171" s="70">
        <v>21007</v>
      </c>
      <c r="BP171" s="70">
        <v>21505</v>
      </c>
      <c r="BQ171" s="70">
        <v>21842</v>
      </c>
      <c r="BR171" s="70">
        <v>21462</v>
      </c>
      <c r="BS171" s="70">
        <v>21119</v>
      </c>
      <c r="BT171" s="70">
        <v>20392</v>
      </c>
      <c r="BU171" s="70">
        <v>19397</v>
      </c>
      <c r="BV171" s="70">
        <v>18644</v>
      </c>
      <c r="BW171" s="70">
        <v>18604</v>
      </c>
      <c r="BX171" s="70">
        <v>17557</v>
      </c>
      <c r="BY171" s="70">
        <v>17110</v>
      </c>
      <c r="BZ171" s="70">
        <v>16104</v>
      </c>
      <c r="CA171" s="70">
        <v>16120</v>
      </c>
      <c r="CB171" s="70">
        <v>15975</v>
      </c>
      <c r="CC171" s="70">
        <v>15193</v>
      </c>
      <c r="CD171" s="70">
        <v>15323</v>
      </c>
      <c r="CE171" s="70">
        <v>15417</v>
      </c>
      <c r="CF171" s="70">
        <v>15704</v>
      </c>
      <c r="CG171" s="70">
        <v>16182</v>
      </c>
      <c r="CH171" s="70">
        <v>17652</v>
      </c>
      <c r="CI171" s="70">
        <v>12883</v>
      </c>
      <c r="CJ171" s="70">
        <v>12274</v>
      </c>
      <c r="CK171" s="70">
        <v>12241</v>
      </c>
      <c r="CL171" s="70">
        <v>10866</v>
      </c>
      <c r="CM171" s="70">
        <v>9599</v>
      </c>
      <c r="CN171" s="70">
        <v>8528</v>
      </c>
      <c r="CO171" s="70">
        <v>8456</v>
      </c>
      <c r="CP171" s="70">
        <v>8176</v>
      </c>
      <c r="CQ171" s="70">
        <v>7597</v>
      </c>
      <c r="CR171" s="70">
        <v>6769</v>
      </c>
      <c r="CS171" s="70">
        <v>6225</v>
      </c>
      <c r="CT171" s="70">
        <v>5473</v>
      </c>
      <c r="CU171" s="70">
        <v>4460</v>
      </c>
      <c r="CV171" s="70">
        <v>3994</v>
      </c>
      <c r="CW171" s="70">
        <v>3422</v>
      </c>
      <c r="CX171" s="70">
        <v>2900</v>
      </c>
      <c r="CY171" s="71">
        <v>9202</v>
      </c>
      <c r="CZ171" s="149">
        <v>14968</v>
      </c>
      <c r="DA171" s="70">
        <v>15736</v>
      </c>
      <c r="DB171" s="70">
        <v>16470</v>
      </c>
      <c r="DC171" s="70">
        <v>16959</v>
      </c>
      <c r="DD171" s="70">
        <v>17444</v>
      </c>
      <c r="DE171" s="70">
        <v>17616</v>
      </c>
      <c r="DF171" s="70">
        <v>17806</v>
      </c>
      <c r="DG171" s="70">
        <v>17976</v>
      </c>
      <c r="DH171" s="70">
        <v>18794</v>
      </c>
      <c r="DI171" s="70">
        <v>18593</v>
      </c>
      <c r="DJ171" s="70">
        <v>17860</v>
      </c>
      <c r="DK171" s="70">
        <v>18108</v>
      </c>
      <c r="DL171" s="70">
        <v>18176</v>
      </c>
      <c r="DM171" s="70">
        <v>17564</v>
      </c>
      <c r="DN171" s="70">
        <v>17155</v>
      </c>
      <c r="DO171" s="70">
        <v>16717</v>
      </c>
      <c r="DP171" s="70">
        <v>16516</v>
      </c>
      <c r="DQ171" s="70">
        <v>16011</v>
      </c>
      <c r="DR171" s="70">
        <v>15871</v>
      </c>
      <c r="DS171" s="70">
        <v>16304</v>
      </c>
      <c r="DT171" s="70">
        <v>16873</v>
      </c>
      <c r="DU171" s="70">
        <v>17751</v>
      </c>
      <c r="DV171" s="70">
        <v>17112</v>
      </c>
      <c r="DW171" s="70">
        <v>17770</v>
      </c>
      <c r="DX171" s="70">
        <v>17762</v>
      </c>
      <c r="DY171" s="70">
        <v>17724</v>
      </c>
      <c r="DZ171" s="70">
        <v>17913</v>
      </c>
      <c r="EA171" s="70">
        <v>18365</v>
      </c>
      <c r="EB171" s="70">
        <v>19515</v>
      </c>
      <c r="EC171" s="70">
        <v>19983</v>
      </c>
      <c r="ED171" s="70">
        <v>19431</v>
      </c>
      <c r="EE171" s="70">
        <v>19534</v>
      </c>
      <c r="EF171" s="70">
        <v>19600</v>
      </c>
      <c r="EG171" s="70">
        <v>19165</v>
      </c>
      <c r="EH171" s="70">
        <v>19449</v>
      </c>
      <c r="EI171" s="70">
        <v>19544</v>
      </c>
      <c r="EJ171" s="70">
        <v>19138</v>
      </c>
      <c r="EK171" s="70">
        <v>19284</v>
      </c>
      <c r="EL171" s="70">
        <v>19346</v>
      </c>
      <c r="EM171" s="70">
        <v>19242</v>
      </c>
      <c r="EN171" s="70">
        <v>19610</v>
      </c>
      <c r="EO171" s="70">
        <v>18957</v>
      </c>
      <c r="EP171" s="70">
        <v>17499</v>
      </c>
      <c r="EQ171" s="70">
        <v>17364</v>
      </c>
      <c r="ER171" s="70">
        <v>17915</v>
      </c>
      <c r="ES171" s="70">
        <v>18477</v>
      </c>
      <c r="ET171" s="70">
        <v>18887</v>
      </c>
      <c r="EU171" s="70">
        <v>20062</v>
      </c>
      <c r="EV171" s="70">
        <v>21065</v>
      </c>
      <c r="EW171" s="70">
        <v>22082</v>
      </c>
      <c r="EX171" s="70">
        <v>21448</v>
      </c>
      <c r="EY171" s="70">
        <v>22071</v>
      </c>
      <c r="EZ171" s="70">
        <v>21937</v>
      </c>
      <c r="FA171" s="70">
        <v>22321</v>
      </c>
      <c r="FB171" s="70">
        <v>22411</v>
      </c>
      <c r="FC171" s="70">
        <v>23078</v>
      </c>
      <c r="FD171" s="70">
        <v>22898</v>
      </c>
      <c r="FE171" s="70">
        <v>22565</v>
      </c>
      <c r="FF171" s="70">
        <v>22058</v>
      </c>
      <c r="FG171" s="70">
        <v>21537</v>
      </c>
      <c r="FH171" s="70">
        <v>20222</v>
      </c>
      <c r="FI171" s="70">
        <v>19887</v>
      </c>
      <c r="FJ171" s="70">
        <v>19289</v>
      </c>
      <c r="FK171" s="70">
        <v>18884</v>
      </c>
      <c r="FL171" s="70">
        <v>17793</v>
      </c>
      <c r="FM171" s="70">
        <v>17324</v>
      </c>
      <c r="FN171" s="70">
        <v>17189</v>
      </c>
      <c r="FO171" s="70">
        <v>16733</v>
      </c>
      <c r="FP171" s="70">
        <v>16300</v>
      </c>
      <c r="FQ171" s="70">
        <v>16714</v>
      </c>
      <c r="FR171" s="70">
        <v>16513</v>
      </c>
      <c r="FS171" s="70">
        <v>16639</v>
      </c>
      <c r="FT171" s="70">
        <v>17897</v>
      </c>
      <c r="FU171" s="70">
        <v>19156</v>
      </c>
      <c r="FV171" s="70">
        <v>14430</v>
      </c>
      <c r="FW171" s="70">
        <v>13542</v>
      </c>
      <c r="FX171" s="70">
        <v>13773</v>
      </c>
      <c r="FY171" s="70">
        <v>12797</v>
      </c>
      <c r="FZ171" s="70">
        <v>11517</v>
      </c>
      <c r="GA171" s="70">
        <v>10547</v>
      </c>
      <c r="GB171" s="70">
        <v>10717</v>
      </c>
      <c r="GC171" s="70">
        <v>10278</v>
      </c>
      <c r="GD171" s="70">
        <v>9932</v>
      </c>
      <c r="GE171" s="70">
        <v>9054</v>
      </c>
      <c r="GF171" s="70">
        <v>8501</v>
      </c>
      <c r="GG171" s="70">
        <v>7724</v>
      </c>
      <c r="GH171" s="70">
        <v>6903</v>
      </c>
      <c r="GI171" s="70">
        <v>6091</v>
      </c>
      <c r="GJ171" s="70">
        <v>5589</v>
      </c>
      <c r="GK171" s="70">
        <v>4957</v>
      </c>
      <c r="GL171" s="71">
        <v>19738</v>
      </c>
    </row>
    <row r="172" spans="1:194" s="2" customFormat="1" x14ac:dyDescent="0.3">
      <c r="A172" s="152" t="s">
        <v>475</v>
      </c>
      <c r="B172" s="144" t="s">
        <v>606</v>
      </c>
      <c r="C172" s="398" t="str">
        <f t="shared" si="72"/>
        <v xml:space="preserve">England ICS - Cornwall and the Isles of Scilly </v>
      </c>
      <c r="D172" s="110">
        <f t="shared" si="93"/>
        <v>570205</v>
      </c>
      <c r="E172" s="110">
        <f t="shared" si="94"/>
        <v>594632</v>
      </c>
      <c r="F172" s="145">
        <f t="shared" si="95"/>
        <v>1472250</v>
      </c>
      <c r="G172" s="72">
        <f t="shared" si="96"/>
        <v>728668</v>
      </c>
      <c r="H172" s="73">
        <f t="shared" si="97"/>
        <v>743582</v>
      </c>
      <c r="I172" s="72">
        <f t="shared" si="98"/>
        <v>570205</v>
      </c>
      <c r="J172" s="147">
        <f t="shared" si="99"/>
        <v>594632</v>
      </c>
      <c r="K172" s="149">
        <f t="shared" si="100"/>
        <v>158463</v>
      </c>
      <c r="L172" s="71">
        <f t="shared" si="101"/>
        <v>148950</v>
      </c>
      <c r="M172" s="149">
        <v>7566</v>
      </c>
      <c r="N172" s="70">
        <v>7794</v>
      </c>
      <c r="O172" s="70">
        <v>8495</v>
      </c>
      <c r="P172" s="70">
        <v>8482</v>
      </c>
      <c r="Q172" s="70">
        <v>9102</v>
      </c>
      <c r="R172" s="70">
        <v>9004</v>
      </c>
      <c r="S172" s="70">
        <v>9184</v>
      </c>
      <c r="T172" s="70">
        <v>9575</v>
      </c>
      <c r="U172" s="70">
        <v>9787</v>
      </c>
      <c r="V172" s="70">
        <v>9562</v>
      </c>
      <c r="W172" s="70">
        <v>9236</v>
      </c>
      <c r="X172" s="70">
        <v>9224</v>
      </c>
      <c r="Y172" s="70">
        <v>9034</v>
      </c>
      <c r="Z172" s="70">
        <v>8954</v>
      </c>
      <c r="AA172" s="70">
        <v>8666</v>
      </c>
      <c r="AB172" s="70">
        <v>8436</v>
      </c>
      <c r="AC172" s="70">
        <v>8226</v>
      </c>
      <c r="AD172" s="70">
        <v>8136</v>
      </c>
      <c r="AE172" s="70">
        <v>8271</v>
      </c>
      <c r="AF172" s="70">
        <v>8464</v>
      </c>
      <c r="AG172" s="70">
        <v>8254</v>
      </c>
      <c r="AH172" s="70">
        <v>8672</v>
      </c>
      <c r="AI172" s="70">
        <v>9156</v>
      </c>
      <c r="AJ172" s="70">
        <v>9220</v>
      </c>
      <c r="AK172" s="70">
        <v>8989</v>
      </c>
      <c r="AL172" s="70">
        <v>8723</v>
      </c>
      <c r="AM172" s="70">
        <v>8737</v>
      </c>
      <c r="AN172" s="70">
        <v>8329</v>
      </c>
      <c r="AO172" s="70">
        <v>8433</v>
      </c>
      <c r="AP172" s="70">
        <v>8664</v>
      </c>
      <c r="AQ172" s="70">
        <v>8803</v>
      </c>
      <c r="AR172" s="70">
        <v>8722</v>
      </c>
      <c r="AS172" s="70">
        <v>8804</v>
      </c>
      <c r="AT172" s="70">
        <v>8567</v>
      </c>
      <c r="AU172" s="70">
        <v>8761</v>
      </c>
      <c r="AV172" s="70">
        <v>8453</v>
      </c>
      <c r="AW172" s="70">
        <v>8344</v>
      </c>
      <c r="AX172" s="70">
        <v>8325</v>
      </c>
      <c r="AY172" s="70">
        <v>8608</v>
      </c>
      <c r="AZ172" s="70">
        <v>9233</v>
      </c>
      <c r="BA172" s="70">
        <v>9059</v>
      </c>
      <c r="BB172" s="70">
        <v>8802</v>
      </c>
      <c r="BC172" s="70">
        <v>8459</v>
      </c>
      <c r="BD172" s="70">
        <v>8414</v>
      </c>
      <c r="BE172" s="70">
        <v>8605</v>
      </c>
      <c r="BF172" s="70">
        <v>8781</v>
      </c>
      <c r="BG172" s="70">
        <v>8948</v>
      </c>
      <c r="BH172" s="70">
        <v>9561</v>
      </c>
      <c r="BI172" s="70">
        <v>9781</v>
      </c>
      <c r="BJ172" s="70">
        <v>9954</v>
      </c>
      <c r="BK172" s="70">
        <v>9806</v>
      </c>
      <c r="BL172" s="70">
        <v>10057</v>
      </c>
      <c r="BM172" s="70">
        <v>9979</v>
      </c>
      <c r="BN172" s="70">
        <v>10452</v>
      </c>
      <c r="BO172" s="70">
        <v>10555</v>
      </c>
      <c r="BP172" s="70">
        <v>10322</v>
      </c>
      <c r="BQ172" s="70">
        <v>10374</v>
      </c>
      <c r="BR172" s="70">
        <v>10153</v>
      </c>
      <c r="BS172" s="70">
        <v>9747</v>
      </c>
      <c r="BT172" s="70">
        <v>9694</v>
      </c>
      <c r="BU172" s="70">
        <v>9230</v>
      </c>
      <c r="BV172" s="70">
        <v>8933</v>
      </c>
      <c r="BW172" s="70">
        <v>9064</v>
      </c>
      <c r="BX172" s="70">
        <v>8597</v>
      </c>
      <c r="BY172" s="70">
        <v>8276</v>
      </c>
      <c r="BZ172" s="70">
        <v>8045</v>
      </c>
      <c r="CA172" s="70">
        <v>7899</v>
      </c>
      <c r="CB172" s="70">
        <v>7827</v>
      </c>
      <c r="CC172" s="70">
        <v>7753</v>
      </c>
      <c r="CD172" s="70">
        <v>7803</v>
      </c>
      <c r="CE172" s="70">
        <v>8049</v>
      </c>
      <c r="CF172" s="70">
        <v>8407</v>
      </c>
      <c r="CG172" s="70">
        <v>8638</v>
      </c>
      <c r="CH172" s="70">
        <v>9357</v>
      </c>
      <c r="CI172" s="70">
        <v>7434</v>
      </c>
      <c r="CJ172" s="70">
        <v>6870</v>
      </c>
      <c r="CK172" s="70">
        <v>6488</v>
      </c>
      <c r="CL172" s="70">
        <v>5907</v>
      </c>
      <c r="CM172" s="70">
        <v>4982</v>
      </c>
      <c r="CN172" s="70">
        <v>4236</v>
      </c>
      <c r="CO172" s="70">
        <v>4405</v>
      </c>
      <c r="CP172" s="70">
        <v>4046</v>
      </c>
      <c r="CQ172" s="70">
        <v>3770</v>
      </c>
      <c r="CR172" s="70">
        <v>3560</v>
      </c>
      <c r="CS172" s="70">
        <v>2986</v>
      </c>
      <c r="CT172" s="70">
        <v>2901</v>
      </c>
      <c r="CU172" s="70">
        <v>2337</v>
      </c>
      <c r="CV172" s="70">
        <v>2050</v>
      </c>
      <c r="CW172" s="70">
        <v>1842</v>
      </c>
      <c r="CX172" s="70">
        <v>1553</v>
      </c>
      <c r="CY172" s="71">
        <v>4925</v>
      </c>
      <c r="CZ172" s="149">
        <v>6992</v>
      </c>
      <c r="DA172" s="70">
        <v>7270</v>
      </c>
      <c r="DB172" s="70">
        <v>7750</v>
      </c>
      <c r="DC172" s="70">
        <v>8069</v>
      </c>
      <c r="DD172" s="70">
        <v>8544</v>
      </c>
      <c r="DE172" s="70">
        <v>8636</v>
      </c>
      <c r="DF172" s="70">
        <v>8772</v>
      </c>
      <c r="DG172" s="70">
        <v>9063</v>
      </c>
      <c r="DH172" s="70">
        <v>9329</v>
      </c>
      <c r="DI172" s="70">
        <v>8831</v>
      </c>
      <c r="DJ172" s="70">
        <v>8645</v>
      </c>
      <c r="DK172" s="70">
        <v>8724</v>
      </c>
      <c r="DL172" s="70">
        <v>8512</v>
      </c>
      <c r="DM172" s="70">
        <v>8412</v>
      </c>
      <c r="DN172" s="70">
        <v>8192</v>
      </c>
      <c r="DO172" s="70">
        <v>7788</v>
      </c>
      <c r="DP172" s="70">
        <v>7954</v>
      </c>
      <c r="DQ172" s="70">
        <v>7467</v>
      </c>
      <c r="DR172" s="70">
        <v>7591</v>
      </c>
      <c r="DS172" s="70">
        <v>7576</v>
      </c>
      <c r="DT172" s="70">
        <v>7643</v>
      </c>
      <c r="DU172" s="70">
        <v>7989</v>
      </c>
      <c r="DV172" s="70">
        <v>8083</v>
      </c>
      <c r="DW172" s="70">
        <v>8297</v>
      </c>
      <c r="DX172" s="70">
        <v>8398</v>
      </c>
      <c r="DY172" s="70">
        <v>7806</v>
      </c>
      <c r="DZ172" s="70">
        <v>7832</v>
      </c>
      <c r="EA172" s="70">
        <v>7805</v>
      </c>
      <c r="EB172" s="70">
        <v>8041</v>
      </c>
      <c r="EC172" s="70">
        <v>7866</v>
      </c>
      <c r="ED172" s="70">
        <v>7883</v>
      </c>
      <c r="EE172" s="70">
        <v>8112</v>
      </c>
      <c r="EF172" s="70">
        <v>8763</v>
      </c>
      <c r="EG172" s="70">
        <v>8550</v>
      </c>
      <c r="EH172" s="70">
        <v>8506</v>
      </c>
      <c r="EI172" s="70">
        <v>9076</v>
      </c>
      <c r="EJ172" s="70">
        <v>9012</v>
      </c>
      <c r="EK172" s="70">
        <v>9091</v>
      </c>
      <c r="EL172" s="70">
        <v>9189</v>
      </c>
      <c r="EM172" s="70">
        <v>9476</v>
      </c>
      <c r="EN172" s="70">
        <v>9413</v>
      </c>
      <c r="EO172" s="70">
        <v>9183</v>
      </c>
      <c r="EP172" s="70">
        <v>8631</v>
      </c>
      <c r="EQ172" s="70">
        <v>8650</v>
      </c>
      <c r="ER172" s="70">
        <v>8626</v>
      </c>
      <c r="ES172" s="70">
        <v>8834</v>
      </c>
      <c r="ET172" s="70">
        <v>9339</v>
      </c>
      <c r="EU172" s="70">
        <v>9822</v>
      </c>
      <c r="EV172" s="70">
        <v>10266</v>
      </c>
      <c r="EW172" s="70">
        <v>10768</v>
      </c>
      <c r="EX172" s="70">
        <v>10234</v>
      </c>
      <c r="EY172" s="70">
        <v>10520</v>
      </c>
      <c r="EZ172" s="70">
        <v>10615</v>
      </c>
      <c r="FA172" s="70">
        <v>10814</v>
      </c>
      <c r="FB172" s="70">
        <v>10814</v>
      </c>
      <c r="FC172" s="70">
        <v>10620</v>
      </c>
      <c r="FD172" s="70">
        <v>10849</v>
      </c>
      <c r="FE172" s="70">
        <v>10480</v>
      </c>
      <c r="FF172" s="70">
        <v>10214</v>
      </c>
      <c r="FG172" s="70">
        <v>9791</v>
      </c>
      <c r="FH172" s="70">
        <v>9503</v>
      </c>
      <c r="FI172" s="70">
        <v>9371</v>
      </c>
      <c r="FJ172" s="70">
        <v>9289</v>
      </c>
      <c r="FK172" s="70">
        <v>9048</v>
      </c>
      <c r="FL172" s="70">
        <v>8765</v>
      </c>
      <c r="FM172" s="70">
        <v>8513</v>
      </c>
      <c r="FN172" s="70">
        <v>8901</v>
      </c>
      <c r="FO172" s="70">
        <v>8573</v>
      </c>
      <c r="FP172" s="70">
        <v>8536</v>
      </c>
      <c r="FQ172" s="70">
        <v>8482</v>
      </c>
      <c r="FR172" s="70">
        <v>8487</v>
      </c>
      <c r="FS172" s="70">
        <v>8844</v>
      </c>
      <c r="FT172" s="70">
        <v>9134</v>
      </c>
      <c r="FU172" s="70">
        <v>10239</v>
      </c>
      <c r="FV172" s="70">
        <v>7683</v>
      </c>
      <c r="FW172" s="70">
        <v>7390</v>
      </c>
      <c r="FX172" s="70">
        <v>7217</v>
      </c>
      <c r="FY172" s="70">
        <v>6595</v>
      </c>
      <c r="FZ172" s="70">
        <v>5715</v>
      </c>
      <c r="GA172" s="70">
        <v>4935</v>
      </c>
      <c r="GB172" s="70">
        <v>4961</v>
      </c>
      <c r="GC172" s="70">
        <v>4882</v>
      </c>
      <c r="GD172" s="70">
        <v>4512</v>
      </c>
      <c r="GE172" s="70">
        <v>4333</v>
      </c>
      <c r="GF172" s="70">
        <v>3969</v>
      </c>
      <c r="GG172" s="70">
        <v>3650</v>
      </c>
      <c r="GH172" s="70">
        <v>3243</v>
      </c>
      <c r="GI172" s="70">
        <v>2973</v>
      </c>
      <c r="GJ172" s="70">
        <v>2731</v>
      </c>
      <c r="GK172" s="70">
        <v>2481</v>
      </c>
      <c r="GL172" s="71">
        <v>10609</v>
      </c>
    </row>
    <row r="173" spans="1:194" s="2" customFormat="1" x14ac:dyDescent="0.3">
      <c r="A173" s="152" t="s">
        <v>475</v>
      </c>
      <c r="B173" s="144" t="s">
        <v>415</v>
      </c>
      <c r="C173" s="398" t="str">
        <f t="shared" si="72"/>
        <v>England ICS - Coventry and Warwickshire</v>
      </c>
      <c r="D173" s="110">
        <f t="shared" si="93"/>
        <v>379115</v>
      </c>
      <c r="E173" s="110">
        <f t="shared" si="94"/>
        <v>384098</v>
      </c>
      <c r="F173" s="145">
        <f t="shared" si="95"/>
        <v>963173</v>
      </c>
      <c r="G173" s="72">
        <f t="shared" si="96"/>
        <v>481624</v>
      </c>
      <c r="H173" s="73">
        <f t="shared" si="97"/>
        <v>481549</v>
      </c>
      <c r="I173" s="72">
        <f t="shared" si="98"/>
        <v>379115</v>
      </c>
      <c r="J173" s="147">
        <f t="shared" si="99"/>
        <v>384098</v>
      </c>
      <c r="K173" s="149">
        <f t="shared" si="100"/>
        <v>102509</v>
      </c>
      <c r="L173" s="71">
        <f t="shared" si="101"/>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3">
      <c r="A174" s="152" t="s">
        <v>475</v>
      </c>
      <c r="B174" s="144" t="s">
        <v>607</v>
      </c>
      <c r="C174" s="398" t="str">
        <f t="shared" si="72"/>
        <v>England ICS - Derbyshire</v>
      </c>
      <c r="D174" s="110">
        <f t="shared" si="93"/>
        <v>401434</v>
      </c>
      <c r="E174" s="110">
        <f t="shared" si="94"/>
        <v>421207</v>
      </c>
      <c r="F174" s="145">
        <f t="shared" si="95"/>
        <v>1030393</v>
      </c>
      <c r="G174" s="72">
        <f t="shared" si="96"/>
        <v>507654</v>
      </c>
      <c r="H174" s="73">
        <f t="shared" si="97"/>
        <v>522739</v>
      </c>
      <c r="I174" s="72">
        <f t="shared" si="98"/>
        <v>401434</v>
      </c>
      <c r="J174" s="147">
        <f t="shared" si="99"/>
        <v>421207</v>
      </c>
      <c r="K174" s="149">
        <f t="shared" si="100"/>
        <v>106220</v>
      </c>
      <c r="L174" s="71">
        <f t="shared" si="101"/>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3">
      <c r="A175" s="152" t="s">
        <v>475</v>
      </c>
      <c r="B175" s="144" t="s">
        <v>400</v>
      </c>
      <c r="C175" s="398" t="str">
        <f t="shared" si="72"/>
        <v>England ICS - Devon</v>
      </c>
      <c r="D175" s="110">
        <f t="shared" si="93"/>
        <v>476232</v>
      </c>
      <c r="E175" s="110">
        <f t="shared" si="94"/>
        <v>506690</v>
      </c>
      <c r="F175" s="145">
        <f t="shared" si="95"/>
        <v>1209773</v>
      </c>
      <c r="G175" s="72">
        <f t="shared" si="96"/>
        <v>592841</v>
      </c>
      <c r="H175" s="73">
        <f t="shared" si="97"/>
        <v>616932</v>
      </c>
      <c r="I175" s="72">
        <f t="shared" si="98"/>
        <v>476232</v>
      </c>
      <c r="J175" s="147">
        <f t="shared" si="99"/>
        <v>506690</v>
      </c>
      <c r="K175" s="149">
        <f t="shared" si="100"/>
        <v>116609</v>
      </c>
      <c r="L175" s="71">
        <f t="shared" si="101"/>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3">
      <c r="A176" s="152" t="s">
        <v>475</v>
      </c>
      <c r="B176" s="144" t="s">
        <v>55</v>
      </c>
      <c r="C176" s="398" t="str">
        <f t="shared" si="72"/>
        <v>England ICS - Dorset</v>
      </c>
      <c r="D176" s="110">
        <f t="shared" si="93"/>
        <v>309517</v>
      </c>
      <c r="E176" s="110">
        <f t="shared" si="94"/>
        <v>323213</v>
      </c>
      <c r="F176" s="145">
        <f t="shared" si="95"/>
        <v>776780</v>
      </c>
      <c r="G176" s="72">
        <f t="shared" si="96"/>
        <v>383364</v>
      </c>
      <c r="H176" s="73">
        <f t="shared" si="97"/>
        <v>393416</v>
      </c>
      <c r="I176" s="72">
        <f t="shared" si="98"/>
        <v>309517</v>
      </c>
      <c r="J176" s="147">
        <f t="shared" si="99"/>
        <v>323213</v>
      </c>
      <c r="K176" s="149">
        <f t="shared" si="100"/>
        <v>73847</v>
      </c>
      <c r="L176" s="71">
        <f t="shared" si="101"/>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3">
      <c r="A177" s="152" t="s">
        <v>475</v>
      </c>
      <c r="B177" s="144" t="s">
        <v>608</v>
      </c>
      <c r="C177" s="398" t="str">
        <f t="shared" si="72"/>
        <v>England ICS - Frimley</v>
      </c>
      <c r="D177" s="110">
        <f t="shared" si="93"/>
        <v>280610</v>
      </c>
      <c r="E177" s="110">
        <f t="shared" si="94"/>
        <v>289515</v>
      </c>
      <c r="F177" s="145">
        <f t="shared" si="95"/>
        <v>746739</v>
      </c>
      <c r="G177" s="72">
        <f t="shared" si="96"/>
        <v>371630</v>
      </c>
      <c r="H177" s="73">
        <f t="shared" si="97"/>
        <v>375109</v>
      </c>
      <c r="I177" s="72">
        <f t="shared" si="98"/>
        <v>280610</v>
      </c>
      <c r="J177" s="147">
        <f t="shared" si="99"/>
        <v>289515</v>
      </c>
      <c r="K177" s="149">
        <f t="shared" si="100"/>
        <v>91020</v>
      </c>
      <c r="L177" s="71">
        <f t="shared" si="101"/>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3">
      <c r="A178" s="152" t="s">
        <v>475</v>
      </c>
      <c r="B178" s="144" t="s">
        <v>56</v>
      </c>
      <c r="C178" s="398" t="str">
        <f t="shared" si="72"/>
        <v>England ICS - Gloucestershire</v>
      </c>
      <c r="D178" s="110">
        <f t="shared" si="93"/>
        <v>248138</v>
      </c>
      <c r="E178" s="110">
        <f t="shared" si="94"/>
        <v>262950</v>
      </c>
      <c r="F178" s="145">
        <f t="shared" si="95"/>
        <v>640650</v>
      </c>
      <c r="G178" s="72">
        <f t="shared" si="96"/>
        <v>314175</v>
      </c>
      <c r="H178" s="73">
        <f t="shared" si="97"/>
        <v>326475</v>
      </c>
      <c r="I178" s="72">
        <f t="shared" si="98"/>
        <v>248138</v>
      </c>
      <c r="J178" s="147">
        <f t="shared" si="99"/>
        <v>262950</v>
      </c>
      <c r="K178" s="149">
        <f t="shared" si="100"/>
        <v>66037</v>
      </c>
      <c r="L178" s="71">
        <f t="shared" si="101"/>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3">
      <c r="A179" s="152" t="s">
        <v>475</v>
      </c>
      <c r="B179" s="144" t="s">
        <v>609</v>
      </c>
      <c r="C179" s="398" t="str">
        <f t="shared" si="72"/>
        <v xml:space="preserve">England ICS - Greater Manchester </v>
      </c>
      <c r="D179" s="110">
        <f t="shared" si="93"/>
        <v>1098593</v>
      </c>
      <c r="E179" s="110">
        <f t="shared" si="94"/>
        <v>1128011</v>
      </c>
      <c r="F179" s="145">
        <f t="shared" si="95"/>
        <v>2881890</v>
      </c>
      <c r="G179" s="72">
        <f t="shared" si="96"/>
        <v>1434728</v>
      </c>
      <c r="H179" s="73">
        <f t="shared" si="97"/>
        <v>1447162</v>
      </c>
      <c r="I179" s="72">
        <f t="shared" si="98"/>
        <v>1098593</v>
      </c>
      <c r="J179" s="147">
        <f t="shared" si="99"/>
        <v>1128011</v>
      </c>
      <c r="K179" s="149">
        <f t="shared" si="100"/>
        <v>336135</v>
      </c>
      <c r="L179" s="71">
        <f t="shared" si="101"/>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3">
      <c r="A180" s="152" t="s">
        <v>475</v>
      </c>
      <c r="B180" s="144" t="s">
        <v>421</v>
      </c>
      <c r="C180" s="398" t="str">
        <f t="shared" si="72"/>
        <v>England ICS - Hampshire and the Isle of Wight</v>
      </c>
      <c r="D180" s="110">
        <f t="shared" si="93"/>
        <v>715426</v>
      </c>
      <c r="E180" s="110">
        <f t="shared" si="94"/>
        <v>747588</v>
      </c>
      <c r="F180" s="145">
        <f t="shared" si="95"/>
        <v>1831473</v>
      </c>
      <c r="G180" s="72">
        <f t="shared" si="96"/>
        <v>904764</v>
      </c>
      <c r="H180" s="73">
        <f t="shared" si="97"/>
        <v>926709</v>
      </c>
      <c r="I180" s="72">
        <f t="shared" si="98"/>
        <v>715426</v>
      </c>
      <c r="J180" s="147">
        <f t="shared" si="99"/>
        <v>747588</v>
      </c>
      <c r="K180" s="149">
        <f t="shared" si="100"/>
        <v>189338</v>
      </c>
      <c r="L180" s="71">
        <f t="shared" si="101"/>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3">
      <c r="A181" s="152" t="s">
        <v>475</v>
      </c>
      <c r="B181" s="144" t="s">
        <v>418</v>
      </c>
      <c r="C181" s="398" t="str">
        <f t="shared" si="72"/>
        <v>England ICS - Hertfordshire and West Essex</v>
      </c>
      <c r="D181" s="110">
        <f t="shared" si="93"/>
        <v>552598</v>
      </c>
      <c r="E181" s="110">
        <f t="shared" si="94"/>
        <v>594357</v>
      </c>
      <c r="F181" s="145">
        <f t="shared" si="95"/>
        <v>1488061</v>
      </c>
      <c r="G181" s="72">
        <f t="shared" si="96"/>
        <v>727451</v>
      </c>
      <c r="H181" s="73">
        <f t="shared" si="97"/>
        <v>760610</v>
      </c>
      <c r="I181" s="72">
        <f t="shared" si="98"/>
        <v>552598</v>
      </c>
      <c r="J181" s="147">
        <f t="shared" si="99"/>
        <v>594357</v>
      </c>
      <c r="K181" s="149">
        <f t="shared" si="100"/>
        <v>174853</v>
      </c>
      <c r="L181" s="71">
        <f t="shared" si="101"/>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3">
      <c r="A182" s="152" t="s">
        <v>475</v>
      </c>
      <c r="B182" s="144" t="s">
        <v>610</v>
      </c>
      <c r="C182" s="398" t="str">
        <f t="shared" si="72"/>
        <v>England ICS - Hertfordshire and Worcestershire</v>
      </c>
      <c r="D182" s="110">
        <f t="shared" si="93"/>
        <v>309932</v>
      </c>
      <c r="E182" s="110">
        <f t="shared" si="94"/>
        <v>326371</v>
      </c>
      <c r="F182" s="145">
        <f t="shared" si="95"/>
        <v>791685</v>
      </c>
      <c r="G182" s="72">
        <f t="shared" si="96"/>
        <v>389585</v>
      </c>
      <c r="H182" s="73">
        <f t="shared" si="97"/>
        <v>402100</v>
      </c>
      <c r="I182" s="72">
        <f t="shared" si="98"/>
        <v>309932</v>
      </c>
      <c r="J182" s="147">
        <f t="shared" si="99"/>
        <v>326371</v>
      </c>
      <c r="K182" s="149">
        <f t="shared" si="100"/>
        <v>79653</v>
      </c>
      <c r="L182" s="71">
        <f t="shared" si="101"/>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3">
      <c r="A183" s="152" t="s">
        <v>475</v>
      </c>
      <c r="B183" s="144" t="s">
        <v>457</v>
      </c>
      <c r="C183" s="398" t="str">
        <f t="shared" si="72"/>
        <v>England ICS - Humber, Coast and Vale</v>
      </c>
      <c r="D183" s="110">
        <f t="shared" si="93"/>
        <v>671757</v>
      </c>
      <c r="E183" s="110">
        <f t="shared" si="94"/>
        <v>701707</v>
      </c>
      <c r="F183" s="145">
        <f t="shared" si="95"/>
        <v>1708723</v>
      </c>
      <c r="G183" s="72">
        <f t="shared" si="96"/>
        <v>843891</v>
      </c>
      <c r="H183" s="73">
        <f t="shared" si="97"/>
        <v>864832</v>
      </c>
      <c r="I183" s="72">
        <f t="shared" si="98"/>
        <v>671757</v>
      </c>
      <c r="J183" s="147">
        <f t="shared" si="99"/>
        <v>701707</v>
      </c>
      <c r="K183" s="149">
        <f t="shared" si="100"/>
        <v>172134</v>
      </c>
      <c r="L183" s="71">
        <f t="shared" si="101"/>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3">
      <c r="A184" s="152" t="s">
        <v>475</v>
      </c>
      <c r="B184" s="144" t="s">
        <v>307</v>
      </c>
      <c r="C184" s="398" t="str">
        <f t="shared" si="72"/>
        <v>England ICS - Kent and Medway</v>
      </c>
      <c r="D184" s="110">
        <f t="shared" si="93"/>
        <v>706308</v>
      </c>
      <c r="E184" s="110">
        <f t="shared" si="94"/>
        <v>749879</v>
      </c>
      <c r="F184" s="145">
        <f t="shared" si="95"/>
        <v>1868199</v>
      </c>
      <c r="G184" s="72">
        <f t="shared" si="96"/>
        <v>918033</v>
      </c>
      <c r="H184" s="73">
        <f t="shared" si="97"/>
        <v>950166</v>
      </c>
      <c r="I184" s="72">
        <f t="shared" si="98"/>
        <v>706308</v>
      </c>
      <c r="J184" s="147">
        <f t="shared" si="99"/>
        <v>749879</v>
      </c>
      <c r="K184" s="149">
        <f t="shared" si="100"/>
        <v>211725</v>
      </c>
      <c r="L184" s="71">
        <f t="shared" si="101"/>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3">
      <c r="A185" s="152" t="s">
        <v>475</v>
      </c>
      <c r="B185" s="144" t="s">
        <v>611</v>
      </c>
      <c r="C185" s="398" t="str">
        <f t="shared" si="72"/>
        <v>England ICS - Lancashire and South Cumbria</v>
      </c>
      <c r="D185" s="110">
        <f t="shared" si="93"/>
        <v>659847</v>
      </c>
      <c r="E185" s="110">
        <f t="shared" si="94"/>
        <v>687755</v>
      </c>
      <c r="F185" s="145">
        <f t="shared" si="95"/>
        <v>1701655</v>
      </c>
      <c r="G185" s="72">
        <f t="shared" si="96"/>
        <v>841367</v>
      </c>
      <c r="H185" s="73">
        <f t="shared" si="97"/>
        <v>860288</v>
      </c>
      <c r="I185" s="72">
        <f t="shared" si="98"/>
        <v>659847</v>
      </c>
      <c r="J185" s="147">
        <f t="shared" si="99"/>
        <v>687755</v>
      </c>
      <c r="K185" s="149">
        <f t="shared" si="100"/>
        <v>181520</v>
      </c>
      <c r="L185" s="71">
        <f t="shared" si="101"/>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3">
      <c r="A186" s="152" t="s">
        <v>475</v>
      </c>
      <c r="B186" s="144" t="s">
        <v>414</v>
      </c>
      <c r="C186" s="398" t="str">
        <f t="shared" si="72"/>
        <v>England ICS - Leicester, Leicestershire and Rutland</v>
      </c>
      <c r="D186" s="110">
        <f t="shared" si="93"/>
        <v>430266</v>
      </c>
      <c r="E186" s="110">
        <f t="shared" si="94"/>
        <v>442069</v>
      </c>
      <c r="F186" s="145">
        <f t="shared" si="95"/>
        <v>1107597</v>
      </c>
      <c r="G186" s="72">
        <f t="shared" si="96"/>
        <v>551149</v>
      </c>
      <c r="H186" s="73">
        <f t="shared" si="97"/>
        <v>556448</v>
      </c>
      <c r="I186" s="72">
        <f t="shared" si="98"/>
        <v>430266</v>
      </c>
      <c r="J186" s="147">
        <f t="shared" si="99"/>
        <v>442069</v>
      </c>
      <c r="K186" s="149">
        <f t="shared" si="100"/>
        <v>120883</v>
      </c>
      <c r="L186" s="71">
        <f t="shared" si="101"/>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3">
      <c r="A187" s="152" t="s">
        <v>475</v>
      </c>
      <c r="B187" s="144" t="s">
        <v>402</v>
      </c>
      <c r="C187" s="398" t="str">
        <f t="shared" si="72"/>
        <v>England ICS - Lincolnshire</v>
      </c>
      <c r="D187" s="110">
        <f t="shared" si="93"/>
        <v>300527</v>
      </c>
      <c r="E187" s="110">
        <f t="shared" si="94"/>
        <v>318474</v>
      </c>
      <c r="F187" s="145">
        <f t="shared" si="95"/>
        <v>766333</v>
      </c>
      <c r="G187" s="72">
        <f t="shared" si="96"/>
        <v>375699</v>
      </c>
      <c r="H187" s="73">
        <f t="shared" si="97"/>
        <v>390634</v>
      </c>
      <c r="I187" s="72">
        <f t="shared" si="98"/>
        <v>300527</v>
      </c>
      <c r="J187" s="147">
        <f t="shared" si="99"/>
        <v>318474</v>
      </c>
      <c r="K187" s="149">
        <f t="shared" si="100"/>
        <v>75172</v>
      </c>
      <c r="L187" s="71">
        <f t="shared" si="101"/>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3">
      <c r="A188" s="152" t="s">
        <v>475</v>
      </c>
      <c r="B188" s="144" t="s">
        <v>612</v>
      </c>
      <c r="C188" s="398" t="str">
        <f t="shared" si="72"/>
        <v xml:space="preserve">England ICS - Mid and South Essex </v>
      </c>
      <c r="D188" s="110">
        <f t="shared" si="93"/>
        <v>452188</v>
      </c>
      <c r="E188" s="110">
        <f t="shared" si="94"/>
        <v>483661</v>
      </c>
      <c r="F188" s="145">
        <f t="shared" si="95"/>
        <v>1199296</v>
      </c>
      <c r="G188" s="72">
        <f t="shared" si="96"/>
        <v>587395</v>
      </c>
      <c r="H188" s="73">
        <f t="shared" si="97"/>
        <v>611901</v>
      </c>
      <c r="I188" s="72">
        <f t="shared" si="98"/>
        <v>452188</v>
      </c>
      <c r="J188" s="147">
        <f t="shared" si="99"/>
        <v>483661</v>
      </c>
      <c r="K188" s="149">
        <f t="shared" si="100"/>
        <v>135207</v>
      </c>
      <c r="L188" s="71">
        <f t="shared" si="101"/>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3">
      <c r="A189" s="152" t="s">
        <v>475</v>
      </c>
      <c r="B189" s="144" t="s">
        <v>416</v>
      </c>
      <c r="C189" s="398" t="str">
        <f t="shared" si="72"/>
        <v>England ICS - Norfolk and Waveney</v>
      </c>
      <c r="D189" s="110">
        <f t="shared" si="93"/>
        <v>406639</v>
      </c>
      <c r="E189" s="110">
        <f t="shared" si="94"/>
        <v>431328</v>
      </c>
      <c r="F189" s="145">
        <f t="shared" si="95"/>
        <v>1032661</v>
      </c>
      <c r="G189" s="72">
        <f t="shared" si="96"/>
        <v>506595</v>
      </c>
      <c r="H189" s="73">
        <f t="shared" si="97"/>
        <v>526066</v>
      </c>
      <c r="I189" s="72">
        <f t="shared" si="98"/>
        <v>406639</v>
      </c>
      <c r="J189" s="147">
        <f t="shared" si="99"/>
        <v>431328</v>
      </c>
      <c r="K189" s="149">
        <f t="shared" si="100"/>
        <v>99956</v>
      </c>
      <c r="L189" s="71">
        <f t="shared" si="101"/>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3">
      <c r="A190" s="152" t="s">
        <v>475</v>
      </c>
      <c r="B190" s="144" t="s">
        <v>613</v>
      </c>
      <c r="C190" s="398" t="str">
        <f t="shared" si="72"/>
        <v xml:space="preserve">England ICS - North Central London </v>
      </c>
      <c r="D190" s="110">
        <f t="shared" si="93"/>
        <v>593891</v>
      </c>
      <c r="E190" s="110">
        <f t="shared" si="94"/>
        <v>596826</v>
      </c>
      <c r="F190" s="145">
        <f t="shared" si="95"/>
        <v>1526582</v>
      </c>
      <c r="G190" s="72">
        <f t="shared" si="96"/>
        <v>766256</v>
      </c>
      <c r="H190" s="73">
        <f t="shared" si="97"/>
        <v>760326</v>
      </c>
      <c r="I190" s="72">
        <f t="shared" si="98"/>
        <v>593891</v>
      </c>
      <c r="J190" s="147">
        <f t="shared" si="99"/>
        <v>596826</v>
      </c>
      <c r="K190" s="149">
        <f t="shared" si="100"/>
        <v>172365</v>
      </c>
      <c r="L190" s="71">
        <f t="shared" si="101"/>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3">
      <c r="A191" s="152" t="s">
        <v>475</v>
      </c>
      <c r="B191" s="144" t="s">
        <v>579</v>
      </c>
      <c r="C191" s="398" t="str">
        <f t="shared" si="72"/>
        <v>England ICS - North East and North Cumbria</v>
      </c>
      <c r="D191" s="110">
        <f t="shared" si="93"/>
        <v>1170091</v>
      </c>
      <c r="E191" s="110">
        <f t="shared" si="94"/>
        <v>1236662</v>
      </c>
      <c r="F191" s="145">
        <f t="shared" si="95"/>
        <v>3000432</v>
      </c>
      <c r="G191" s="72">
        <f t="shared" si="96"/>
        <v>1475310</v>
      </c>
      <c r="H191" s="73">
        <f t="shared" si="97"/>
        <v>1525122</v>
      </c>
      <c r="I191" s="72">
        <f t="shared" si="98"/>
        <v>1170091</v>
      </c>
      <c r="J191" s="147">
        <f t="shared" si="99"/>
        <v>1236662</v>
      </c>
      <c r="K191" s="149">
        <f t="shared" si="100"/>
        <v>305219</v>
      </c>
      <c r="L191" s="71">
        <f t="shared" si="101"/>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3">
      <c r="A192" s="152" t="s">
        <v>475</v>
      </c>
      <c r="B192" s="144" t="s">
        <v>614</v>
      </c>
      <c r="C192" s="398" t="str">
        <f t="shared" si="72"/>
        <v xml:space="preserve">England ICS - North East London </v>
      </c>
      <c r="D192" s="110">
        <f t="shared" si="93"/>
        <v>784566</v>
      </c>
      <c r="E192" s="110">
        <f t="shared" si="94"/>
        <v>758991</v>
      </c>
      <c r="F192" s="145">
        <f t="shared" si="95"/>
        <v>2036470</v>
      </c>
      <c r="G192" s="72">
        <f t="shared" si="96"/>
        <v>1037604</v>
      </c>
      <c r="H192" s="73">
        <f t="shared" si="97"/>
        <v>998866</v>
      </c>
      <c r="I192" s="72">
        <f t="shared" si="98"/>
        <v>784566</v>
      </c>
      <c r="J192" s="147">
        <f t="shared" si="99"/>
        <v>758991</v>
      </c>
      <c r="K192" s="149">
        <f t="shared" si="100"/>
        <v>253038</v>
      </c>
      <c r="L192" s="71">
        <f t="shared" si="101"/>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3">
      <c r="A193" s="152" t="s">
        <v>475</v>
      </c>
      <c r="B193" s="144" t="s">
        <v>615</v>
      </c>
      <c r="C193" s="398" t="str">
        <f t="shared" si="72"/>
        <v>England ICS - North West London</v>
      </c>
      <c r="D193" s="110">
        <f t="shared" si="93"/>
        <v>828249</v>
      </c>
      <c r="E193" s="110">
        <f t="shared" si="94"/>
        <v>805826</v>
      </c>
      <c r="F193" s="145">
        <f t="shared" si="95"/>
        <v>2111469</v>
      </c>
      <c r="G193" s="72">
        <f t="shared" si="96"/>
        <v>1073359</v>
      </c>
      <c r="H193" s="73">
        <f t="shared" si="97"/>
        <v>1038110</v>
      </c>
      <c r="I193" s="72">
        <f t="shared" si="98"/>
        <v>828249</v>
      </c>
      <c r="J193" s="147">
        <f t="shared" si="99"/>
        <v>805826</v>
      </c>
      <c r="K193" s="149">
        <f t="shared" si="100"/>
        <v>245110</v>
      </c>
      <c r="L193" s="71">
        <f t="shared" si="101"/>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3">
      <c r="A194" s="152" t="s">
        <v>475</v>
      </c>
      <c r="B194" s="144" t="s">
        <v>407</v>
      </c>
      <c r="C194" s="398" t="str">
        <f t="shared" si="72"/>
        <v>England ICS - Northamptonshire</v>
      </c>
      <c r="D194" s="110">
        <f t="shared" ref="D194" si="102">I194</f>
        <v>280031</v>
      </c>
      <c r="E194" s="110">
        <f t="shared" ref="E194" si="103">J194</f>
        <v>290793</v>
      </c>
      <c r="F194" s="145">
        <f t="shared" ref="F194" si="104">G194+H194</f>
        <v>740111</v>
      </c>
      <c r="G194" s="72">
        <f t="shared" ref="G194" si="105">SUM(M194:CY194)</f>
        <v>366197</v>
      </c>
      <c r="H194" s="73">
        <f t="shared" ref="H194" si="106">SUM(CZ194:GL194)</f>
        <v>373914</v>
      </c>
      <c r="I194" s="72">
        <f t="shared" ref="I194" si="107">SUM(AE194:CY194)</f>
        <v>280031</v>
      </c>
      <c r="J194" s="147">
        <f t="shared" ref="J194" si="108">SUM(DR194:GL194)</f>
        <v>290793</v>
      </c>
      <c r="K194" s="149">
        <f t="shared" ref="K194" si="109">SUM(M194:AD194)</f>
        <v>86166</v>
      </c>
      <c r="L194" s="71">
        <f t="shared" ref="L194" si="110">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3">
      <c r="A195" s="152" t="s">
        <v>475</v>
      </c>
      <c r="B195" s="144" t="s">
        <v>408</v>
      </c>
      <c r="C195" s="398" t="str">
        <f t="shared" si="72"/>
        <v>England ICS - Nottinghamshire</v>
      </c>
      <c r="D195" s="110">
        <f t="shared" si="93"/>
        <v>413641</v>
      </c>
      <c r="E195" s="110">
        <f t="shared" si="94"/>
        <v>424616</v>
      </c>
      <c r="F195" s="145">
        <f t="shared" si="95"/>
        <v>1052195</v>
      </c>
      <c r="G195" s="72">
        <f t="shared" si="96"/>
        <v>523505</v>
      </c>
      <c r="H195" s="73">
        <f t="shared" si="97"/>
        <v>528690</v>
      </c>
      <c r="I195" s="72">
        <f t="shared" si="98"/>
        <v>413641</v>
      </c>
      <c r="J195" s="147">
        <f t="shared" si="99"/>
        <v>424616</v>
      </c>
      <c r="K195" s="149">
        <f t="shared" si="100"/>
        <v>109864</v>
      </c>
      <c r="L195" s="71">
        <f t="shared" si="101"/>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3">
      <c r="A196" s="152" t="s">
        <v>475</v>
      </c>
      <c r="B196" s="144" t="s">
        <v>413</v>
      </c>
      <c r="C196" s="398" t="str">
        <f t="shared" si="72"/>
        <v>England ICS - Shropshire and Telford and Wrekin</v>
      </c>
      <c r="D196" s="110">
        <f t="shared" si="84"/>
        <v>199279</v>
      </c>
      <c r="E196" s="110">
        <f t="shared" si="85"/>
        <v>205519</v>
      </c>
      <c r="F196" s="145">
        <f t="shared" si="86"/>
        <v>506737</v>
      </c>
      <c r="G196" s="72">
        <f t="shared" si="87"/>
        <v>251214</v>
      </c>
      <c r="H196" s="73">
        <f t="shared" si="88"/>
        <v>255523</v>
      </c>
      <c r="I196" s="72">
        <f t="shared" si="89"/>
        <v>199279</v>
      </c>
      <c r="J196" s="147">
        <f t="shared" si="90"/>
        <v>205519</v>
      </c>
      <c r="K196" s="149">
        <f t="shared" si="91"/>
        <v>51935</v>
      </c>
      <c r="L196" s="71">
        <f t="shared" si="92"/>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3">
      <c r="A197" s="152" t="s">
        <v>475</v>
      </c>
      <c r="B197" s="144" t="s">
        <v>57</v>
      </c>
      <c r="C197" s="398" t="str">
        <f t="shared" si="72"/>
        <v>England ICS - Somerset</v>
      </c>
      <c r="D197" s="110">
        <f t="shared" si="84"/>
        <v>218431</v>
      </c>
      <c r="E197" s="110">
        <f t="shared" si="85"/>
        <v>234127</v>
      </c>
      <c r="F197" s="145">
        <f t="shared" si="86"/>
        <v>563851</v>
      </c>
      <c r="G197" s="72">
        <f t="shared" si="87"/>
        <v>275288</v>
      </c>
      <c r="H197" s="73">
        <f t="shared" si="88"/>
        <v>288563</v>
      </c>
      <c r="I197" s="72">
        <f t="shared" si="89"/>
        <v>218431</v>
      </c>
      <c r="J197" s="147">
        <f t="shared" si="90"/>
        <v>234127</v>
      </c>
      <c r="K197" s="149">
        <f t="shared" si="91"/>
        <v>56857</v>
      </c>
      <c r="L197" s="71">
        <f t="shared" si="92"/>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3">
      <c r="A198" s="152" t="s">
        <v>475</v>
      </c>
      <c r="B198" s="144" t="s">
        <v>419</v>
      </c>
      <c r="C198" s="398" t="str">
        <f t="shared" si="72"/>
        <v>England ICS - South East London</v>
      </c>
      <c r="D198" s="110">
        <f t="shared" si="84"/>
        <v>697479</v>
      </c>
      <c r="E198" s="110">
        <f t="shared" si="85"/>
        <v>722545</v>
      </c>
      <c r="F198" s="145">
        <f t="shared" si="86"/>
        <v>1818226</v>
      </c>
      <c r="G198" s="72">
        <f t="shared" si="87"/>
        <v>901719</v>
      </c>
      <c r="H198" s="73">
        <f t="shared" si="88"/>
        <v>916507</v>
      </c>
      <c r="I198" s="72">
        <f t="shared" si="89"/>
        <v>697479</v>
      </c>
      <c r="J198" s="147">
        <f t="shared" si="90"/>
        <v>722545</v>
      </c>
      <c r="K198" s="149">
        <f t="shared" si="91"/>
        <v>204240</v>
      </c>
      <c r="L198" s="71">
        <f t="shared" si="92"/>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3">
      <c r="A199" s="152" t="s">
        <v>475</v>
      </c>
      <c r="B199" s="144" t="s">
        <v>420</v>
      </c>
      <c r="C199" s="398" t="str">
        <f t="shared" si="72"/>
        <v>England ICS - South West London</v>
      </c>
      <c r="D199" s="110">
        <f t="shared" si="84"/>
        <v>560076</v>
      </c>
      <c r="E199" s="110">
        <f t="shared" si="85"/>
        <v>606444</v>
      </c>
      <c r="F199" s="145">
        <f t="shared" si="86"/>
        <v>1509741</v>
      </c>
      <c r="G199" s="72">
        <f t="shared" si="87"/>
        <v>735440</v>
      </c>
      <c r="H199" s="73">
        <f t="shared" si="88"/>
        <v>774301</v>
      </c>
      <c r="I199" s="72">
        <f t="shared" si="89"/>
        <v>560076</v>
      </c>
      <c r="J199" s="147">
        <f t="shared" si="90"/>
        <v>606444</v>
      </c>
      <c r="K199" s="149">
        <f t="shared" si="91"/>
        <v>175364</v>
      </c>
      <c r="L199" s="71">
        <f t="shared" si="92"/>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3">
      <c r="A200" s="152" t="s">
        <v>475</v>
      </c>
      <c r="B200" s="144" t="s">
        <v>306</v>
      </c>
      <c r="C200" s="398" t="str">
        <f t="shared" si="72"/>
        <v>England ICS - South Yorkshire and Bassetlaw</v>
      </c>
      <c r="D200" s="110">
        <f t="shared" si="84"/>
        <v>597392</v>
      </c>
      <c r="E200" s="110">
        <f t="shared" si="85"/>
        <v>617280</v>
      </c>
      <c r="F200" s="145">
        <f t="shared" si="86"/>
        <v>1533334</v>
      </c>
      <c r="G200" s="72">
        <f t="shared" si="87"/>
        <v>760543</v>
      </c>
      <c r="H200" s="73">
        <f t="shared" si="88"/>
        <v>772791</v>
      </c>
      <c r="I200" s="72">
        <f t="shared" si="89"/>
        <v>597392</v>
      </c>
      <c r="J200" s="147">
        <f t="shared" si="90"/>
        <v>617280</v>
      </c>
      <c r="K200" s="149">
        <f t="shared" si="91"/>
        <v>163151</v>
      </c>
      <c r="L200" s="71">
        <f t="shared" si="92"/>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3">
      <c r="A201" s="152" t="s">
        <v>475</v>
      </c>
      <c r="B201" s="144" t="s">
        <v>616</v>
      </c>
      <c r="C201" s="398" t="str">
        <f t="shared" si="72"/>
        <v>England ICS - Staffodshire and Stoke-on-Trent</v>
      </c>
      <c r="D201" s="110">
        <f t="shared" ref="D201:D206" si="111">I201</f>
        <v>450150</v>
      </c>
      <c r="E201" s="110">
        <f t="shared" ref="E201:E206" si="112">J201</f>
        <v>460064</v>
      </c>
      <c r="F201" s="145">
        <f t="shared" ref="F201:F206" si="113">G201+H201</f>
        <v>1139794</v>
      </c>
      <c r="G201" s="72">
        <f t="shared" ref="G201:G206" si="114">SUM(M201:CY201)</f>
        <v>568006</v>
      </c>
      <c r="H201" s="73">
        <f t="shared" ref="H201:H206" si="115">SUM(CZ201:GL201)</f>
        <v>571788</v>
      </c>
      <c r="I201" s="72">
        <f t="shared" ref="I201:I206" si="116">SUM(AE201:CY201)</f>
        <v>450150</v>
      </c>
      <c r="J201" s="147">
        <f t="shared" ref="J201:J206" si="117">SUM(DR201:GL201)</f>
        <v>460064</v>
      </c>
      <c r="K201" s="149">
        <f t="shared" ref="K201:K206" si="118">SUM(M201:AD201)</f>
        <v>117856</v>
      </c>
      <c r="L201" s="71">
        <f t="shared" ref="L201:L206" si="119">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3">
      <c r="A202" s="152" t="s">
        <v>475</v>
      </c>
      <c r="B202" s="144" t="s">
        <v>417</v>
      </c>
      <c r="C202" s="398" t="str">
        <f t="shared" si="72"/>
        <v>England ICS - Suffolk and North East Essex</v>
      </c>
      <c r="D202" s="110">
        <f t="shared" si="111"/>
        <v>385963</v>
      </c>
      <c r="E202" s="110">
        <f t="shared" si="112"/>
        <v>402853</v>
      </c>
      <c r="F202" s="145">
        <f t="shared" si="113"/>
        <v>987177</v>
      </c>
      <c r="G202" s="72">
        <f t="shared" si="114"/>
        <v>487631</v>
      </c>
      <c r="H202" s="73">
        <f t="shared" si="115"/>
        <v>499546</v>
      </c>
      <c r="I202" s="72">
        <f t="shared" si="116"/>
        <v>385963</v>
      </c>
      <c r="J202" s="147">
        <f t="shared" si="117"/>
        <v>402853</v>
      </c>
      <c r="K202" s="149">
        <f t="shared" si="118"/>
        <v>101668</v>
      </c>
      <c r="L202" s="71">
        <f t="shared" si="119"/>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3">
      <c r="A203" s="152" t="s">
        <v>475</v>
      </c>
      <c r="B203" s="144" t="s">
        <v>571</v>
      </c>
      <c r="C203" s="398" t="str">
        <f t="shared" si="72"/>
        <v>England ICS - Surrey Heartlands</v>
      </c>
      <c r="D203" s="110">
        <f t="shared" si="111"/>
        <v>396737</v>
      </c>
      <c r="E203" s="110">
        <f t="shared" si="112"/>
        <v>421113</v>
      </c>
      <c r="F203" s="145">
        <f t="shared" si="113"/>
        <v>1052425</v>
      </c>
      <c r="G203" s="72">
        <f t="shared" si="114"/>
        <v>516937</v>
      </c>
      <c r="H203" s="73">
        <f t="shared" si="115"/>
        <v>535488</v>
      </c>
      <c r="I203" s="72">
        <f t="shared" si="116"/>
        <v>396737</v>
      </c>
      <c r="J203" s="147">
        <f t="shared" si="117"/>
        <v>421113</v>
      </c>
      <c r="K203" s="149">
        <f t="shared" si="118"/>
        <v>120200</v>
      </c>
      <c r="L203" s="71">
        <f t="shared" si="119"/>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3">
      <c r="A204" s="152" t="s">
        <v>475</v>
      </c>
      <c r="B204" s="144" t="s">
        <v>617</v>
      </c>
      <c r="C204" s="398" t="str">
        <f t="shared" si="72"/>
        <v>England ICS - Sussex and Health Care Partnership</v>
      </c>
      <c r="D204" s="110">
        <f t="shared" si="111"/>
        <v>664808</v>
      </c>
      <c r="E204" s="110">
        <f t="shared" si="112"/>
        <v>714065</v>
      </c>
      <c r="F204" s="145">
        <f t="shared" si="113"/>
        <v>1711539</v>
      </c>
      <c r="G204" s="72">
        <f t="shared" si="114"/>
        <v>836321</v>
      </c>
      <c r="H204" s="73">
        <f t="shared" si="115"/>
        <v>875218</v>
      </c>
      <c r="I204" s="72">
        <f t="shared" si="116"/>
        <v>664808</v>
      </c>
      <c r="J204" s="147">
        <f t="shared" si="117"/>
        <v>714065</v>
      </c>
      <c r="K204" s="149">
        <f t="shared" si="118"/>
        <v>171513</v>
      </c>
      <c r="L204" s="71">
        <f t="shared" si="119"/>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3">
      <c r="A205" s="152" t="s">
        <v>475</v>
      </c>
      <c r="B205" s="144" t="s">
        <v>618</v>
      </c>
      <c r="C205" s="398" t="str">
        <f t="shared" si="72"/>
        <v>England ICS - The Black Country</v>
      </c>
      <c r="D205" s="110">
        <f t="shared" si="111"/>
        <v>516421</v>
      </c>
      <c r="E205" s="110">
        <f t="shared" si="112"/>
        <v>533261</v>
      </c>
      <c r="F205" s="145">
        <f t="shared" si="113"/>
        <v>1380809</v>
      </c>
      <c r="G205" s="72">
        <f t="shared" si="114"/>
        <v>686215</v>
      </c>
      <c r="H205" s="73">
        <f t="shared" si="115"/>
        <v>694594</v>
      </c>
      <c r="I205" s="72">
        <f t="shared" si="116"/>
        <v>516421</v>
      </c>
      <c r="J205" s="147">
        <f t="shared" si="117"/>
        <v>533261</v>
      </c>
      <c r="K205" s="149">
        <f t="shared" si="118"/>
        <v>169794</v>
      </c>
      <c r="L205" s="71">
        <f t="shared" si="119"/>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3">
      <c r="A206" s="152" t="s">
        <v>475</v>
      </c>
      <c r="B206" s="144" t="s">
        <v>619</v>
      </c>
      <c r="C206" s="398" t="str">
        <f t="shared" si="72"/>
        <v>England ICS - West Yorkshire and Harrogate</v>
      </c>
      <c r="D206" s="110">
        <f t="shared" si="111"/>
        <v>902561</v>
      </c>
      <c r="E206" s="110">
        <f t="shared" si="112"/>
        <v>950660</v>
      </c>
      <c r="F206" s="145">
        <f t="shared" si="113"/>
        <v>2396517</v>
      </c>
      <c r="G206" s="72">
        <f t="shared" si="114"/>
        <v>1179839</v>
      </c>
      <c r="H206" s="73">
        <f t="shared" si="115"/>
        <v>1216678</v>
      </c>
      <c r="I206" s="72">
        <f t="shared" si="116"/>
        <v>902561</v>
      </c>
      <c r="J206" s="147">
        <f t="shared" si="117"/>
        <v>950660</v>
      </c>
      <c r="K206" s="149">
        <f t="shared" si="118"/>
        <v>277278</v>
      </c>
      <c r="L206" s="71">
        <f t="shared" si="119"/>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58" customFormat="1" x14ac:dyDescent="0.3">
      <c r="A207" s="154"/>
      <c r="B207" s="410"/>
      <c r="C207" s="164"/>
      <c r="D207" s="395">
        <f t="shared" ref="D207:L207" si="120">SUM(D165:D206)</f>
        <v>21779298</v>
      </c>
      <c r="E207" s="395">
        <f t="shared" si="120"/>
        <v>22677552</v>
      </c>
      <c r="F207" s="395">
        <f t="shared" si="120"/>
        <v>56550138</v>
      </c>
      <c r="G207" s="395">
        <f t="shared" si="120"/>
        <v>27982818</v>
      </c>
      <c r="H207" s="395">
        <f t="shared" si="120"/>
        <v>28567320</v>
      </c>
      <c r="I207" s="395">
        <f t="shared" si="120"/>
        <v>21779298</v>
      </c>
      <c r="J207" s="395">
        <f t="shared" si="120"/>
        <v>22677552</v>
      </c>
      <c r="K207" s="395">
        <f t="shared" si="120"/>
        <v>6203520</v>
      </c>
      <c r="L207" s="395">
        <f t="shared" si="120"/>
        <v>5889768</v>
      </c>
      <c r="M207" s="395"/>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c r="AM207" s="157"/>
      <c r="AN207" s="157"/>
      <c r="AO207" s="157"/>
      <c r="AP207" s="157"/>
      <c r="AQ207" s="157"/>
      <c r="AR207" s="157"/>
      <c r="AS207" s="157"/>
      <c r="AT207" s="157"/>
      <c r="AU207" s="157"/>
      <c r="AV207" s="157"/>
      <c r="AW207" s="157"/>
      <c r="AX207" s="157"/>
      <c r="AY207" s="157"/>
      <c r="AZ207" s="157"/>
      <c r="BA207" s="157"/>
      <c r="BB207" s="157"/>
      <c r="BC207" s="157"/>
      <c r="BD207" s="157"/>
      <c r="BE207" s="157"/>
      <c r="BF207" s="157"/>
      <c r="BG207" s="157"/>
      <c r="BH207" s="157"/>
      <c r="BI207" s="157"/>
      <c r="BJ207" s="157"/>
      <c r="BK207" s="157"/>
      <c r="BL207" s="157"/>
      <c r="BM207" s="157"/>
      <c r="BN207" s="157"/>
      <c r="BO207" s="157"/>
      <c r="BP207" s="157"/>
      <c r="BQ207" s="157"/>
      <c r="BR207" s="157"/>
      <c r="BS207" s="157"/>
      <c r="BT207" s="157"/>
      <c r="BU207" s="157"/>
      <c r="BV207" s="157"/>
      <c r="BW207" s="157"/>
      <c r="BX207" s="157"/>
      <c r="BY207" s="157"/>
      <c r="BZ207" s="157"/>
      <c r="CA207" s="157"/>
      <c r="CB207" s="157"/>
      <c r="CC207" s="157"/>
      <c r="CD207" s="157"/>
      <c r="CE207" s="157"/>
      <c r="CF207" s="157"/>
      <c r="CG207" s="157"/>
      <c r="CH207" s="157"/>
      <c r="CI207" s="157"/>
      <c r="CJ207" s="157"/>
      <c r="CK207" s="157"/>
      <c r="CL207" s="157"/>
      <c r="CM207" s="157"/>
      <c r="CN207" s="157"/>
      <c r="CO207" s="157"/>
      <c r="CP207" s="157"/>
      <c r="CQ207" s="157"/>
      <c r="CR207" s="157"/>
      <c r="CS207" s="157"/>
      <c r="CT207" s="157"/>
      <c r="CU207" s="157"/>
      <c r="CV207" s="157"/>
      <c r="CW207" s="157"/>
      <c r="CX207" s="157"/>
      <c r="CY207" s="156"/>
      <c r="CZ207" s="396"/>
      <c r="DA207" s="157"/>
      <c r="DB207" s="157"/>
      <c r="DC207" s="157"/>
      <c r="DD207" s="157"/>
      <c r="DE207" s="157"/>
      <c r="DF207" s="157"/>
      <c r="DG207" s="157"/>
      <c r="DH207" s="157"/>
      <c r="DI207" s="157"/>
      <c r="DJ207" s="157"/>
      <c r="DK207" s="157"/>
      <c r="DL207" s="157"/>
      <c r="DM207" s="157"/>
      <c r="DN207" s="157"/>
      <c r="DO207" s="157"/>
      <c r="DP207" s="157"/>
      <c r="DQ207" s="157"/>
      <c r="DR207" s="157"/>
      <c r="DS207" s="157"/>
      <c r="DT207" s="157"/>
      <c r="DU207" s="157"/>
      <c r="DV207" s="157"/>
      <c r="DW207" s="157"/>
      <c r="DX207" s="157"/>
      <c r="DY207" s="157"/>
      <c r="DZ207" s="157"/>
      <c r="EA207" s="157"/>
      <c r="EB207" s="157"/>
      <c r="EC207" s="157"/>
      <c r="ED207" s="157"/>
      <c r="EE207" s="157"/>
      <c r="EF207" s="157"/>
      <c r="EG207" s="157"/>
      <c r="EH207" s="157"/>
      <c r="EI207" s="157"/>
      <c r="EJ207" s="157"/>
      <c r="EK207" s="157"/>
      <c r="EL207" s="157"/>
      <c r="EM207" s="157"/>
      <c r="EN207" s="157"/>
      <c r="EO207" s="157"/>
      <c r="EP207" s="157"/>
      <c r="EQ207" s="157"/>
      <c r="ER207" s="157"/>
      <c r="ES207" s="157"/>
      <c r="ET207" s="157"/>
      <c r="EU207" s="157"/>
      <c r="EV207" s="157"/>
      <c r="EW207" s="157"/>
      <c r="EX207" s="157"/>
      <c r="EY207" s="157"/>
      <c r="EZ207" s="157"/>
      <c r="FA207" s="157"/>
      <c r="FB207" s="157"/>
      <c r="FC207" s="157"/>
      <c r="FD207" s="157"/>
      <c r="FE207" s="157"/>
      <c r="FF207" s="157"/>
      <c r="FG207" s="157"/>
      <c r="FH207" s="157"/>
      <c r="FI207" s="157"/>
      <c r="FJ207" s="157"/>
      <c r="FK207" s="157"/>
      <c r="FL207" s="157"/>
      <c r="FM207" s="157"/>
      <c r="FN207" s="157"/>
      <c r="FO207" s="157"/>
      <c r="FP207" s="157"/>
      <c r="FQ207" s="157"/>
      <c r="FR207" s="157"/>
      <c r="FS207" s="157"/>
      <c r="FT207" s="157"/>
      <c r="FU207" s="157"/>
      <c r="FV207" s="157"/>
      <c r="FW207" s="157"/>
      <c r="FX207" s="157"/>
      <c r="FY207" s="157"/>
      <c r="FZ207" s="157"/>
      <c r="GA207" s="157"/>
      <c r="GB207" s="157"/>
      <c r="GC207" s="157"/>
      <c r="GD207" s="157"/>
      <c r="GE207" s="157"/>
      <c r="GF207" s="157"/>
      <c r="GG207" s="157"/>
      <c r="GH207" s="157"/>
      <c r="GI207" s="157"/>
      <c r="GJ207" s="157"/>
      <c r="GK207" s="157"/>
      <c r="GL207" s="156"/>
    </row>
    <row r="208" spans="1:194" s="2" customFormat="1" x14ac:dyDescent="0.3">
      <c r="A208" s="51" t="s">
        <v>481</v>
      </c>
      <c r="B208" s="2" t="s">
        <v>279</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3">
      <c r="A209" s="51" t="s">
        <v>481</v>
      </c>
      <c r="B209" s="2" t="s">
        <v>130</v>
      </c>
      <c r="C209" s="50"/>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3">
      <c r="A210" s="51" t="s">
        <v>481</v>
      </c>
      <c r="B210" s="2" t="s">
        <v>136</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3">
      <c r="A211" s="51" t="s">
        <v>481</v>
      </c>
      <c r="B211" s="2" t="s">
        <v>280</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3">
      <c r="A212" s="51" t="s">
        <v>481</v>
      </c>
      <c r="B212" s="2" t="s">
        <v>242</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3">
      <c r="A213" s="51" t="s">
        <v>481</v>
      </c>
      <c r="B213" s="2" t="s">
        <v>189</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3">
      <c r="A214" s="51" t="s">
        <v>481</v>
      </c>
      <c r="B214" s="2" t="s">
        <v>263</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3">
      <c r="A215" s="51" t="s">
        <v>481</v>
      </c>
      <c r="B215" s="2" t="s">
        <v>59</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3">
      <c r="A216" s="51" t="s">
        <v>481</v>
      </c>
      <c r="B216" s="2" t="s">
        <v>60</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3">
      <c r="A217" s="51" t="s">
        <v>481</v>
      </c>
      <c r="B217" s="2" t="s">
        <v>104</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3">
      <c r="A218" s="51" t="s">
        <v>481</v>
      </c>
      <c r="B218" s="2" t="s">
        <v>131</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3">
      <c r="A219" s="51" t="s">
        <v>481</v>
      </c>
      <c r="B219" s="2" t="s">
        <v>154</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3">
      <c r="A220" s="51" t="s">
        <v>481</v>
      </c>
      <c r="B220" s="2" t="s">
        <v>171</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3">
      <c r="A221" s="51" t="s">
        <v>481</v>
      </c>
      <c r="B221" s="2" t="s">
        <v>243</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3">
      <c r="A222" s="51" t="s">
        <v>481</v>
      </c>
      <c r="B222" s="2" t="s">
        <v>326</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3">
      <c r="A223" s="51" t="s">
        <v>481</v>
      </c>
      <c r="B223" s="2" t="s">
        <v>352</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3">
      <c r="A224" s="51" t="s">
        <v>481</v>
      </c>
      <c r="B224" s="2" t="s">
        <v>61</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3">
      <c r="A225" s="51" t="s">
        <v>481</v>
      </c>
      <c r="B225" s="2" t="s">
        <v>113</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3">
      <c r="A226" s="51" t="s">
        <v>481</v>
      </c>
      <c r="B226" s="2" t="s">
        <v>209</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3">
      <c r="A227" s="51" t="s">
        <v>481</v>
      </c>
      <c r="B227" s="2" t="s">
        <v>314</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3">
      <c r="A228" s="51" t="s">
        <v>481</v>
      </c>
      <c r="B228" s="2" t="s">
        <v>315</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3">
      <c r="A229" s="51" t="s">
        <v>481</v>
      </c>
      <c r="B229" s="2" t="s">
        <v>137</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3">
      <c r="A230" s="51" t="s">
        <v>481</v>
      </c>
      <c r="B230" s="2" t="s">
        <v>90</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3">
      <c r="A231" s="51" t="s">
        <v>481</v>
      </c>
      <c r="B231" s="2" t="s">
        <v>216</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3">
      <c r="A232" s="51" t="s">
        <v>481</v>
      </c>
      <c r="B232" s="2" t="s">
        <v>467</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3">
      <c r="A233" s="51" t="s">
        <v>481</v>
      </c>
      <c r="B233" s="2" t="s">
        <v>356</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3">
      <c r="A234" s="51" t="s">
        <v>481</v>
      </c>
      <c r="B234" s="2" t="s">
        <v>120</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3">
      <c r="A235" s="51" t="s">
        <v>481</v>
      </c>
      <c r="B235" s="2" t="s">
        <v>155</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3">
      <c r="A236" s="51" t="s">
        <v>481</v>
      </c>
      <c r="B236" s="2" t="s">
        <v>222</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3">
      <c r="A237" s="51" t="s">
        <v>481</v>
      </c>
      <c r="B237" s="2" t="s">
        <v>62</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3">
      <c r="A238" s="51" t="s">
        <v>481</v>
      </c>
      <c r="B238" s="2" t="s">
        <v>156</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3">
      <c r="A239" s="51" t="s">
        <v>481</v>
      </c>
      <c r="B239" s="2" t="s">
        <v>357</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3">
      <c r="A240" s="51" t="s">
        <v>481</v>
      </c>
      <c r="B240" s="2" t="s">
        <v>359</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3">
      <c r="A241" s="51" t="s">
        <v>481</v>
      </c>
      <c r="B241" s="2" t="s">
        <v>223</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3">
      <c r="A242" s="51" t="s">
        <v>481</v>
      </c>
      <c r="B242" s="2" t="s">
        <v>63</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3">
      <c r="A243" s="51" t="s">
        <v>481</v>
      </c>
      <c r="B243" s="2" t="s">
        <v>285</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3">
      <c r="A244" s="51" t="s">
        <v>481</v>
      </c>
      <c r="B244" s="2" t="s">
        <v>181</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3">
      <c r="A245" s="51" t="s">
        <v>481</v>
      </c>
      <c r="B245" s="2" t="s">
        <v>244</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3">
      <c r="A246" s="51" t="s">
        <v>481</v>
      </c>
      <c r="B246" s="2" t="s">
        <v>570</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3">
      <c r="A247" s="51" t="s">
        <v>481</v>
      </c>
      <c r="B247" s="2" t="s">
        <v>198</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3">
      <c r="A248" s="51" t="s">
        <v>481</v>
      </c>
      <c r="B248" s="2" t="s">
        <v>91</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3">
      <c r="A249" s="51" t="s">
        <v>481</v>
      </c>
      <c r="B249" s="2" t="s">
        <v>121</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3">
      <c r="A250" s="51" t="s">
        <v>481</v>
      </c>
      <c r="B250" s="2" t="s">
        <v>125</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3">
      <c r="A251" s="51" t="s">
        <v>481</v>
      </c>
      <c r="B251" s="2" t="s">
        <v>64</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3">
      <c r="A252" s="51" t="s">
        <v>481</v>
      </c>
      <c r="B252" s="2" t="s">
        <v>255</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3">
      <c r="A253" s="51" t="s">
        <v>481</v>
      </c>
      <c r="B253" s="2" t="s">
        <v>190</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3">
      <c r="A254" s="51" t="s">
        <v>481</v>
      </c>
      <c r="B254" s="2" t="s">
        <v>132</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3">
      <c r="A255" s="51" t="s">
        <v>481</v>
      </c>
      <c r="B255" s="2" t="s">
        <v>157</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3">
      <c r="A256" s="51" t="s">
        <v>481</v>
      </c>
      <c r="B256" s="2" t="s">
        <v>353</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3">
      <c r="A257" s="51" t="s">
        <v>481</v>
      </c>
      <c r="B257" s="2" t="s">
        <v>210</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3">
      <c r="A258" s="51" t="s">
        <v>481</v>
      </c>
      <c r="B258" s="2" t="s">
        <v>158</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3">
      <c r="A259" s="51" t="s">
        <v>481</v>
      </c>
      <c r="B259" s="2" t="s">
        <v>165</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3">
      <c r="A260" s="51" t="s">
        <v>481</v>
      </c>
      <c r="B260" s="2" t="s">
        <v>249</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3">
      <c r="A261" s="51" t="s">
        <v>481</v>
      </c>
      <c r="B261" s="2" t="s">
        <v>342</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3">
      <c r="A262" s="51" t="s">
        <v>481</v>
      </c>
      <c r="B262" s="2" t="s">
        <v>343</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3">
      <c r="A263" s="51" t="s">
        <v>481</v>
      </c>
      <c r="B263" s="2" t="s">
        <v>138</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3">
      <c r="A264" s="51" t="s">
        <v>481</v>
      </c>
      <c r="B264" s="2" t="s">
        <v>281</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3">
      <c r="A265" s="51" t="s">
        <v>481</v>
      </c>
      <c r="B265" s="2" t="s">
        <v>199</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3">
      <c r="A266" s="51" t="s">
        <v>481</v>
      </c>
      <c r="B266" s="2" t="s">
        <v>58</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3">
      <c r="A267" s="51" t="s">
        <v>481</v>
      </c>
      <c r="B267" s="2" t="s">
        <v>159</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3">
      <c r="A268" s="51" t="s">
        <v>481</v>
      </c>
      <c r="B268" s="2" t="s">
        <v>133</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3">
      <c r="A269" s="51" t="s">
        <v>481</v>
      </c>
      <c r="B269" s="2" t="s">
        <v>229</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3">
      <c r="A270" s="51" t="s">
        <v>481</v>
      </c>
      <c r="B270" s="2" t="s">
        <v>360</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3">
      <c r="A271" s="51" t="s">
        <v>481</v>
      </c>
      <c r="B271" s="2" t="s">
        <v>166</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3">
      <c r="A272" s="51" t="s">
        <v>481</v>
      </c>
      <c r="B272" s="2" t="s">
        <v>337</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3">
      <c r="A273" s="51" t="s">
        <v>481</v>
      </c>
      <c r="B273" s="2" t="s">
        <v>114</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3">
      <c r="A274" s="51" t="s">
        <v>481</v>
      </c>
      <c r="B274" s="2" t="s">
        <v>235</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3">
      <c r="A275" s="51" t="s">
        <v>481</v>
      </c>
      <c r="B275" s="2" t="s">
        <v>282</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3">
      <c r="A276" s="51" t="s">
        <v>481</v>
      </c>
      <c r="B276" s="2" t="s">
        <v>65</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3">
      <c r="A277" s="51" t="s">
        <v>481</v>
      </c>
      <c r="B277" s="2" t="s">
        <v>182</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3">
      <c r="A278" s="51" t="s">
        <v>481</v>
      </c>
      <c r="B278" s="2" t="s">
        <v>313</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3">
      <c r="A279" s="51" t="s">
        <v>481</v>
      </c>
      <c r="B279" s="2" t="s">
        <v>191</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3">
      <c r="A280" s="51" t="s">
        <v>481</v>
      </c>
      <c r="B280" s="2" t="s">
        <v>230</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3">
      <c r="A281" s="51" t="s">
        <v>481</v>
      </c>
      <c r="B281" s="2" t="s">
        <v>345</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3">
      <c r="A282" s="51" t="s">
        <v>481</v>
      </c>
      <c r="B282" s="2" t="s">
        <v>139</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3">
      <c r="A283" s="51" t="s">
        <v>481</v>
      </c>
      <c r="B283" s="2" t="s">
        <v>105</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3">
      <c r="A284" s="51" t="s">
        <v>481</v>
      </c>
      <c r="B284" s="2" t="s">
        <v>55</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3">
      <c r="A285" s="51" t="s">
        <v>481</v>
      </c>
      <c r="B285" s="2" t="s">
        <v>192</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3">
      <c r="A286" s="51" t="s">
        <v>481</v>
      </c>
      <c r="B286" s="2" t="s">
        <v>115</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3">
      <c r="A287" s="51" t="s">
        <v>481</v>
      </c>
      <c r="B287" s="2" t="s">
        <v>66</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3">
      <c r="A288" s="51" t="s">
        <v>481</v>
      </c>
      <c r="B288" s="2" t="s">
        <v>126</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3">
      <c r="A289" s="51" t="s">
        <v>481</v>
      </c>
      <c r="B289" s="2" t="s">
        <v>144</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3">
      <c r="A290" s="51" t="s">
        <v>481</v>
      </c>
      <c r="B290" s="2" t="s">
        <v>172</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3">
      <c r="A291" s="51" t="s">
        <v>481</v>
      </c>
      <c r="B291" s="2" t="s">
        <v>183</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3">
      <c r="A292" s="51" t="s">
        <v>481</v>
      </c>
      <c r="B292" s="2" t="s">
        <v>217</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3">
      <c r="A293" s="51" t="s">
        <v>481</v>
      </c>
      <c r="B293" s="2" t="s">
        <v>231</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3">
      <c r="A294" s="51" t="s">
        <v>481</v>
      </c>
      <c r="B294" s="2" t="s">
        <v>318</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3">
      <c r="A295" s="51" t="s">
        <v>481</v>
      </c>
      <c r="B295" s="2" t="s">
        <v>256</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3">
      <c r="A296" s="51" t="s">
        <v>481</v>
      </c>
      <c r="B296" s="2" t="s">
        <v>468</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3">
      <c r="A297" s="51" t="s">
        <v>481</v>
      </c>
      <c r="B297" s="2" t="s">
        <v>150</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3">
      <c r="A298" s="51" t="s">
        <v>481</v>
      </c>
      <c r="B298" s="2" t="s">
        <v>173</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3">
      <c r="A299" s="51" t="s">
        <v>481</v>
      </c>
      <c r="B299" s="2" t="s">
        <v>134</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3">
      <c r="A300" s="51" t="s">
        <v>481</v>
      </c>
      <c r="B300" s="2" t="s">
        <v>266</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3">
      <c r="A301" s="51" t="s">
        <v>481</v>
      </c>
      <c r="B301" s="2" t="s">
        <v>67</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3">
      <c r="A302" s="51" t="s">
        <v>481</v>
      </c>
      <c r="B302" s="2" t="s">
        <v>160</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3">
      <c r="A303" s="51" t="s">
        <v>481</v>
      </c>
      <c r="B303" s="2" t="s">
        <v>267</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3">
      <c r="A304" s="51" t="s">
        <v>481</v>
      </c>
      <c r="B304" s="2" t="s">
        <v>140</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3">
      <c r="A305" s="51" t="s">
        <v>481</v>
      </c>
      <c r="B305" s="2" t="s">
        <v>145</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3">
      <c r="A306" s="51" t="s">
        <v>481</v>
      </c>
      <c r="B306" s="2" t="s">
        <v>174</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3">
      <c r="A307" s="51" t="s">
        <v>481</v>
      </c>
      <c r="B307" s="2" t="s">
        <v>127</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3">
      <c r="A308" s="51" t="s">
        <v>481</v>
      </c>
      <c r="B308" s="2" t="s">
        <v>469</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3">
      <c r="A309" s="51" t="s">
        <v>481</v>
      </c>
      <c r="B309" s="2" t="s">
        <v>167</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3">
      <c r="A310" s="51" t="s">
        <v>481</v>
      </c>
      <c r="B310" s="2" t="s">
        <v>200</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3">
      <c r="A311" s="51" t="s">
        <v>481</v>
      </c>
      <c r="B311" s="2" t="s">
        <v>108</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3">
      <c r="A312" s="51" t="s">
        <v>481</v>
      </c>
      <c r="B312" s="2" t="s">
        <v>245</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3">
      <c r="A313" s="51" t="s">
        <v>481</v>
      </c>
      <c r="B313" s="2" t="s">
        <v>168</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3">
      <c r="A314" s="51" t="s">
        <v>481</v>
      </c>
      <c r="B314" s="2" t="s">
        <v>175</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3">
      <c r="A315" s="51" t="s">
        <v>481</v>
      </c>
      <c r="B315" s="2" t="s">
        <v>193</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3">
      <c r="A316" s="51" t="s">
        <v>481</v>
      </c>
      <c r="B316" s="2" t="s">
        <v>224</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3">
      <c r="A317" s="51" t="s">
        <v>481</v>
      </c>
      <c r="B317" s="2" t="s">
        <v>68</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3">
      <c r="A318" s="51" t="s">
        <v>481</v>
      </c>
      <c r="B318" s="2" t="s">
        <v>268</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3">
      <c r="A319" s="51" t="s">
        <v>481</v>
      </c>
      <c r="B319" s="2" t="s">
        <v>69</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3">
      <c r="A320" s="51" t="s">
        <v>481</v>
      </c>
      <c r="B320" s="2" t="s">
        <v>316</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3">
      <c r="A321" s="51" t="s">
        <v>481</v>
      </c>
      <c r="B321" s="2" t="s">
        <v>236</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3">
      <c r="A322" s="51" t="s">
        <v>481</v>
      </c>
      <c r="B322" s="2" t="s">
        <v>70</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3">
      <c r="A323" s="51" t="s">
        <v>481</v>
      </c>
      <c r="B323" s="2" t="s">
        <v>211</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3">
      <c r="A324" s="51" t="s">
        <v>481</v>
      </c>
      <c r="B324" s="2" t="s">
        <v>71</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3">
      <c r="A325" s="51" t="s">
        <v>481</v>
      </c>
      <c r="B325" s="2" t="s">
        <v>161</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3">
      <c r="A326" s="51" t="s">
        <v>481</v>
      </c>
      <c r="B326" s="2" t="s">
        <v>237</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3">
      <c r="A327" s="51" t="s">
        <v>481</v>
      </c>
      <c r="B327" s="2" t="s">
        <v>72</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3">
      <c r="A328" s="51" t="s">
        <v>481</v>
      </c>
      <c r="B328" s="2" t="s">
        <v>176</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3">
      <c r="A329" s="51" t="s">
        <v>481</v>
      </c>
      <c r="B329" s="2" t="s">
        <v>338</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3">
      <c r="A330" s="51" t="s">
        <v>481</v>
      </c>
      <c r="B330" s="2" t="s">
        <v>151</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3">
      <c r="A331" s="51" t="s">
        <v>481</v>
      </c>
      <c r="B331" s="2" t="s">
        <v>177</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3">
      <c r="A332" s="51" t="s">
        <v>481</v>
      </c>
      <c r="B332" s="2" t="s">
        <v>73</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3">
      <c r="A333" s="51" t="s">
        <v>481</v>
      </c>
      <c r="B333" s="2" t="s">
        <v>349</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3">
      <c r="A334" s="51" t="s">
        <v>481</v>
      </c>
      <c r="B334" s="2" t="s">
        <v>184</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3">
      <c r="A335" s="51" t="s">
        <v>481</v>
      </c>
      <c r="B335" s="2" t="s">
        <v>141</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3">
      <c r="A336" s="51" t="s">
        <v>481</v>
      </c>
      <c r="B336" s="2" t="s">
        <v>74</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3">
      <c r="A337" s="51" t="s">
        <v>481</v>
      </c>
      <c r="B337" s="2" t="s">
        <v>212</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3">
      <c r="A338" s="51" t="s">
        <v>481</v>
      </c>
      <c r="B338" s="2" t="s">
        <v>283</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3">
      <c r="A339" s="51" t="s">
        <v>481</v>
      </c>
      <c r="B339" s="2" t="s">
        <v>75</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3">
      <c r="A340" s="51" t="s">
        <v>481</v>
      </c>
      <c r="B340" s="2" t="s">
        <v>128</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3">
      <c r="A341" s="51" t="s">
        <v>481</v>
      </c>
      <c r="B341" s="2" t="s">
        <v>201</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3">
      <c r="A342" s="51" t="s">
        <v>481</v>
      </c>
      <c r="B342" s="2" t="s">
        <v>264</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3">
      <c r="A343" s="51" t="s">
        <v>481</v>
      </c>
      <c r="B343" s="2" t="s">
        <v>334</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3">
      <c r="A344" s="51" t="s">
        <v>481</v>
      </c>
      <c r="B344" s="2" t="s">
        <v>361</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3">
      <c r="A345" s="51" t="s">
        <v>481</v>
      </c>
      <c r="B345" s="2" t="s">
        <v>76</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3">
      <c r="A346" s="51" t="s">
        <v>481</v>
      </c>
      <c r="B346" s="2" t="s">
        <v>77</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3">
      <c r="A347" s="51" t="s">
        <v>481</v>
      </c>
      <c r="B347" s="2" t="s">
        <v>232</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3">
      <c r="A348" s="51" t="s">
        <v>481</v>
      </c>
      <c r="B348" s="2" t="s">
        <v>225</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3">
      <c r="A349" s="51" t="s">
        <v>481</v>
      </c>
      <c r="B349" s="2" t="s">
        <v>344</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3">
      <c r="A350" s="51" t="s">
        <v>481</v>
      </c>
      <c r="B350" s="2" t="s">
        <v>78</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3">
      <c r="A351" s="51" t="s">
        <v>481</v>
      </c>
      <c r="B351" s="2" t="s">
        <v>122</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3">
      <c r="A352" s="51" t="s">
        <v>481</v>
      </c>
      <c r="B352" s="2" t="s">
        <v>99</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3">
      <c r="A353" s="51" t="s">
        <v>481</v>
      </c>
      <c r="B353" s="2" t="s">
        <v>79</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3">
      <c r="A354" s="51" t="s">
        <v>481</v>
      </c>
      <c r="B354" s="2" t="s">
        <v>202</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3">
      <c r="A355" s="51" t="s">
        <v>481</v>
      </c>
      <c r="B355" s="2" t="s">
        <v>123</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3">
      <c r="A356" s="51" t="s">
        <v>481</v>
      </c>
      <c r="B356" s="2" t="s">
        <v>346</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3">
      <c r="A357" s="51" t="s">
        <v>481</v>
      </c>
      <c r="B357" s="2" t="s">
        <v>152</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3">
      <c r="A358" s="51" t="s">
        <v>481</v>
      </c>
      <c r="B358" s="2" t="s">
        <v>80</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3">
      <c r="A359" s="51" t="s">
        <v>481</v>
      </c>
      <c r="B359" s="2" t="s">
        <v>257</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3">
      <c r="A360" s="51" t="s">
        <v>481</v>
      </c>
      <c r="B360" s="2" t="s">
        <v>218</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3">
      <c r="A361" s="51" t="s">
        <v>481</v>
      </c>
      <c r="B361" s="2" t="s">
        <v>100</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3">
      <c r="A362" s="51" t="s">
        <v>481</v>
      </c>
      <c r="B362" s="2" t="s">
        <v>323</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3">
      <c r="A363" s="51" t="s">
        <v>481</v>
      </c>
      <c r="B363" s="2" t="s">
        <v>194</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3">
      <c r="A364" s="51" t="s">
        <v>481</v>
      </c>
      <c r="B364" s="2" t="s">
        <v>162</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3">
      <c r="A365" s="51" t="s">
        <v>481</v>
      </c>
      <c r="B365" s="2" t="s">
        <v>286</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3">
      <c r="A366" s="51" t="s">
        <v>481</v>
      </c>
      <c r="B366" s="2" t="s">
        <v>92</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3">
      <c r="A367" s="51" t="s">
        <v>481</v>
      </c>
      <c r="B367" s="2" t="s">
        <v>246</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3">
      <c r="A368" s="51" t="s">
        <v>481</v>
      </c>
      <c r="B368" s="2" t="s">
        <v>331</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3">
      <c r="A369" s="51" t="s">
        <v>481</v>
      </c>
      <c r="B369" s="2" t="s">
        <v>213</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3">
      <c r="A370" s="51" t="s">
        <v>481</v>
      </c>
      <c r="B370" s="2" t="s">
        <v>252</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3">
      <c r="A371" s="51" t="s">
        <v>481</v>
      </c>
      <c r="B371" s="2" t="s">
        <v>81</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3">
      <c r="A372" s="51" t="s">
        <v>481</v>
      </c>
      <c r="B372" s="2" t="s">
        <v>146</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3">
      <c r="A373" s="51" t="s">
        <v>481</v>
      </c>
      <c r="B373" s="2" t="s">
        <v>265</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3">
      <c r="A374" s="51" t="s">
        <v>481</v>
      </c>
      <c r="B374" s="2" t="s">
        <v>284</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3">
      <c r="A375" s="51" t="s">
        <v>481</v>
      </c>
      <c r="B375" s="2" t="s">
        <v>339</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3">
      <c r="A376" s="51" t="s">
        <v>481</v>
      </c>
      <c r="B376" s="2" t="s">
        <v>324</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3">
      <c r="A377" s="51" t="s">
        <v>481</v>
      </c>
      <c r="B377" s="2" t="s">
        <v>269</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3">
      <c r="A378" s="51" t="s">
        <v>481</v>
      </c>
      <c r="B378" s="2" t="s">
        <v>178</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3">
      <c r="A379" s="51" t="s">
        <v>481</v>
      </c>
      <c r="B379" s="2" t="s">
        <v>247</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3">
      <c r="A380" s="51" t="s">
        <v>481</v>
      </c>
      <c r="B380" s="2" t="s">
        <v>109</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3">
      <c r="A381" s="51" t="s">
        <v>481</v>
      </c>
      <c r="B381" s="2" t="s">
        <v>258</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3">
      <c r="A382" s="51" t="s">
        <v>481</v>
      </c>
      <c r="B382" s="2" t="s">
        <v>82</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3">
      <c r="A383" s="51" t="s">
        <v>481</v>
      </c>
      <c r="B383" s="2" t="s">
        <v>147</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3">
      <c r="A384" s="51" t="s">
        <v>481</v>
      </c>
      <c r="B384" s="2" t="s">
        <v>142</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3">
      <c r="A385" s="51" t="s">
        <v>481</v>
      </c>
      <c r="B385" s="2" t="s">
        <v>319</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3">
      <c r="A386" s="51" t="s">
        <v>481</v>
      </c>
      <c r="B386" s="2" t="s">
        <v>185</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3">
      <c r="A387" s="51" t="s">
        <v>481</v>
      </c>
      <c r="B387" s="2" t="s">
        <v>219</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3">
      <c r="A388" s="51" t="s">
        <v>481</v>
      </c>
      <c r="B388" s="2" t="s">
        <v>320</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3">
      <c r="A389" s="51" t="s">
        <v>481</v>
      </c>
      <c r="B389" s="2" t="s">
        <v>226</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3">
      <c r="A390" s="51" t="s">
        <v>481</v>
      </c>
      <c r="B390" s="2" t="s">
        <v>329</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3">
      <c r="A391" s="51" t="s">
        <v>481</v>
      </c>
      <c r="B391" s="2" t="s">
        <v>110</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3">
      <c r="A392" s="51" t="s">
        <v>481</v>
      </c>
      <c r="B392" s="2" t="s">
        <v>275</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3">
      <c r="A393" s="51" t="s">
        <v>481</v>
      </c>
      <c r="B393" s="2" t="s">
        <v>214</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3">
      <c r="A394" s="51" t="s">
        <v>481</v>
      </c>
      <c r="B394" s="2" t="s">
        <v>233</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3">
      <c r="A395" s="51" t="s">
        <v>481</v>
      </c>
      <c r="B395" s="2" t="s">
        <v>317</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3">
      <c r="A396" s="51" t="s">
        <v>481</v>
      </c>
      <c r="B396" s="2" t="s">
        <v>227</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3">
      <c r="A397" s="51" t="s">
        <v>481</v>
      </c>
      <c r="B397" s="2" t="s">
        <v>347</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3">
      <c r="A398" s="51" t="s">
        <v>481</v>
      </c>
      <c r="B398" s="2" t="s">
        <v>276</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3">
      <c r="A399" s="51" t="s">
        <v>481</v>
      </c>
      <c r="B399" s="2" t="s">
        <v>215</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3">
      <c r="A400" s="51" t="s">
        <v>481</v>
      </c>
      <c r="B400" s="2" t="s">
        <v>93</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3">
      <c r="A401" s="51" t="s">
        <v>481</v>
      </c>
      <c r="B401" s="2" t="s">
        <v>250</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3">
      <c r="A402" s="51" t="s">
        <v>481</v>
      </c>
      <c r="B402" s="2" t="s">
        <v>203</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3">
      <c r="A403" s="51" t="s">
        <v>481</v>
      </c>
      <c r="B403" s="2" t="s">
        <v>354</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3">
      <c r="A404" s="51" t="s">
        <v>481</v>
      </c>
      <c r="B404" s="2" t="s">
        <v>362</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3">
      <c r="A405" s="51" t="s">
        <v>481</v>
      </c>
      <c r="B405" s="2" t="s">
        <v>335</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3">
      <c r="A406" s="51" t="s">
        <v>481</v>
      </c>
      <c r="B406" s="2" t="s">
        <v>204</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3">
      <c r="A407" s="51" t="s">
        <v>481</v>
      </c>
      <c r="B407" s="2" t="s">
        <v>358</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3">
      <c r="A408" s="51" t="s">
        <v>481</v>
      </c>
      <c r="B408" s="2" t="s">
        <v>83</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3">
      <c r="A409" s="51" t="s">
        <v>481</v>
      </c>
      <c r="B409" s="2" t="s">
        <v>340</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3">
      <c r="A410" s="51" t="s">
        <v>481</v>
      </c>
      <c r="B410" s="2" t="s">
        <v>287</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3">
      <c r="A411" s="51" t="s">
        <v>481</v>
      </c>
      <c r="B411" s="2" t="s">
        <v>270</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3">
      <c r="A412" s="51" t="s">
        <v>481</v>
      </c>
      <c r="B412" s="2" t="s">
        <v>205</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3">
      <c r="A413" s="51" t="s">
        <v>481</v>
      </c>
      <c r="B413" s="2" t="s">
        <v>84</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3">
      <c r="A414" s="51" t="s">
        <v>481</v>
      </c>
      <c r="B414" s="2" t="s">
        <v>238</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3">
      <c r="A415" s="51" t="s">
        <v>481</v>
      </c>
      <c r="B415" s="2" t="s">
        <v>94</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3">
      <c r="A416" s="51" t="s">
        <v>481</v>
      </c>
      <c r="B416" s="2" t="s">
        <v>163</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3">
      <c r="A417" s="51" t="s">
        <v>481</v>
      </c>
      <c r="B417" s="2" t="s">
        <v>206</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3">
      <c r="A418" s="51" t="s">
        <v>481</v>
      </c>
      <c r="B418" s="2" t="s">
        <v>153</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3">
      <c r="A419" s="51" t="s">
        <v>481</v>
      </c>
      <c r="B419" s="2" t="s">
        <v>106</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3">
      <c r="A420" s="51" t="s">
        <v>481</v>
      </c>
      <c r="B420" s="2" t="s">
        <v>277</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3">
      <c r="A421" s="51" t="s">
        <v>481</v>
      </c>
      <c r="B421" s="2" t="s">
        <v>271</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3">
      <c r="A422" s="51" t="s">
        <v>481</v>
      </c>
      <c r="B422" s="2" t="s">
        <v>248</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3">
      <c r="A423" s="51" t="s">
        <v>481</v>
      </c>
      <c r="B423" s="2" t="s">
        <v>179</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3">
      <c r="A424" s="51" t="s">
        <v>481</v>
      </c>
      <c r="B424" s="2" t="s">
        <v>348</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3">
      <c r="A425" s="51" t="s">
        <v>481</v>
      </c>
      <c r="B425" s="2" t="s">
        <v>239</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3">
      <c r="A426" s="51" t="s">
        <v>481</v>
      </c>
      <c r="B426" s="2" t="s">
        <v>95</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3">
      <c r="A427" s="51" t="s">
        <v>481</v>
      </c>
      <c r="B427" s="2" t="s">
        <v>116</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3">
      <c r="A428" s="51" t="s">
        <v>481</v>
      </c>
      <c r="B428" s="2" t="s">
        <v>240</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3">
      <c r="A429" s="51" t="s">
        <v>481</v>
      </c>
      <c r="B429" s="2" t="s">
        <v>253</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3">
      <c r="A430" s="51" t="s">
        <v>481</v>
      </c>
      <c r="B430" s="2" t="s">
        <v>102</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3">
      <c r="A431" s="51" t="s">
        <v>481</v>
      </c>
      <c r="B431" s="2" t="s">
        <v>241</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3">
      <c r="A432" s="51" t="s">
        <v>481</v>
      </c>
      <c r="B432" s="2" t="s">
        <v>195</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3">
      <c r="A433" s="51" t="s">
        <v>481</v>
      </c>
      <c r="B433" s="2" t="s">
        <v>107</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3">
      <c r="A434" s="51" t="s">
        <v>481</v>
      </c>
      <c r="B434" s="2" t="s">
        <v>325</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3">
      <c r="A435" s="51" t="s">
        <v>481</v>
      </c>
      <c r="B435" s="2" t="s">
        <v>332</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3">
      <c r="A436" s="51" t="s">
        <v>481</v>
      </c>
      <c r="B436" s="2" t="s">
        <v>117</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3">
      <c r="A437" s="51" t="s">
        <v>481</v>
      </c>
      <c r="B437" s="2" t="s">
        <v>470</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3">
      <c r="A438" s="51" t="s">
        <v>481</v>
      </c>
      <c r="B438" s="2" t="s">
        <v>129</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3">
      <c r="A439" s="51" t="s">
        <v>481</v>
      </c>
      <c r="B439" s="2" t="s">
        <v>143</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3">
      <c r="A440" s="51" t="s">
        <v>481</v>
      </c>
      <c r="B440" s="2" t="s">
        <v>330</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3">
      <c r="A441" s="51" t="s">
        <v>481</v>
      </c>
      <c r="B441" s="2" t="s">
        <v>148</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3">
      <c r="A442" s="51" t="s">
        <v>481</v>
      </c>
      <c r="B442" s="2" t="s">
        <v>220</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3">
      <c r="A443" s="51" t="s">
        <v>481</v>
      </c>
      <c r="B443" s="2" t="s">
        <v>221</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3">
      <c r="A444" s="51" t="s">
        <v>481</v>
      </c>
      <c r="B444" s="2" t="s">
        <v>135</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3">
      <c r="A445" s="51" t="s">
        <v>481</v>
      </c>
      <c r="B445" s="2" t="s">
        <v>228</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3">
      <c r="A446" s="51" t="s">
        <v>481</v>
      </c>
      <c r="B446" s="2" t="s">
        <v>234</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3">
      <c r="A447" s="51" t="s">
        <v>481</v>
      </c>
      <c r="B447" s="2" t="s">
        <v>251</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3">
      <c r="A448" s="51" t="s">
        <v>481</v>
      </c>
      <c r="B448" s="2" t="s">
        <v>207</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3">
      <c r="A449" s="51" t="s">
        <v>481</v>
      </c>
      <c r="B449" s="2" t="s">
        <v>254</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3">
      <c r="A450" s="51" t="s">
        <v>481</v>
      </c>
      <c r="B450" s="2" t="s">
        <v>259</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3">
      <c r="A451" s="51" t="s">
        <v>481</v>
      </c>
      <c r="B451" s="2" t="s">
        <v>111</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3">
      <c r="A452" s="51" t="s">
        <v>481</v>
      </c>
      <c r="B452" s="2" t="s">
        <v>336</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3">
      <c r="A453" s="51" t="s">
        <v>481</v>
      </c>
      <c r="B453" s="2" t="s">
        <v>355</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3">
      <c r="A454" s="51" t="s">
        <v>481</v>
      </c>
      <c r="B454" s="2" t="s">
        <v>85</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3">
      <c r="A455" s="51" t="s">
        <v>481</v>
      </c>
      <c r="B455" s="2" t="s">
        <v>272</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3">
      <c r="A456" s="51" t="s">
        <v>481</v>
      </c>
      <c r="B456" s="2" t="s">
        <v>186</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3">
      <c r="A457" s="51" t="s">
        <v>481</v>
      </c>
      <c r="B457" s="2" t="s">
        <v>101</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3">
      <c r="A458" s="51" t="s">
        <v>481</v>
      </c>
      <c r="B458" s="2" t="s">
        <v>260</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3">
      <c r="A459" s="51" t="s">
        <v>481</v>
      </c>
      <c r="B459" s="2" t="s">
        <v>261</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3">
      <c r="A460" s="51" t="s">
        <v>481</v>
      </c>
      <c r="B460" s="2" t="s">
        <v>187</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3">
      <c r="A461" s="51" t="s">
        <v>481</v>
      </c>
      <c r="B461" s="2" t="s">
        <v>96</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3">
      <c r="A462" s="51" t="s">
        <v>481</v>
      </c>
      <c r="B462" s="2" t="s">
        <v>341</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3">
      <c r="A463" s="51" t="s">
        <v>481</v>
      </c>
      <c r="B463" s="2" t="s">
        <v>350</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3">
      <c r="A464" s="51" t="s">
        <v>481</v>
      </c>
      <c r="B464" s="2" t="s">
        <v>278</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3">
      <c r="A465" s="51" t="s">
        <v>481</v>
      </c>
      <c r="B465" s="2" t="s">
        <v>169</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3">
      <c r="A466" s="51" t="s">
        <v>481</v>
      </c>
      <c r="B466" s="2" t="s">
        <v>112</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3">
      <c r="A467" s="51" t="s">
        <v>481</v>
      </c>
      <c r="B467" s="2" t="s">
        <v>273</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3">
      <c r="A468" s="51" t="s">
        <v>481</v>
      </c>
      <c r="B468" s="2" t="s">
        <v>86</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3">
      <c r="A469" s="51" t="s">
        <v>481</v>
      </c>
      <c r="B469" s="2" t="s">
        <v>196</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3">
      <c r="A470" s="51" t="s">
        <v>481</v>
      </c>
      <c r="B470" s="2" t="s">
        <v>327</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3">
      <c r="A471" s="51" t="s">
        <v>481</v>
      </c>
      <c r="B471" s="2" t="s">
        <v>97</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3">
      <c r="A472" s="51" t="s">
        <v>481</v>
      </c>
      <c r="B472" s="2" t="s">
        <v>262</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3">
      <c r="A473" s="51" t="s">
        <v>481</v>
      </c>
      <c r="B473" s="2" t="s">
        <v>274</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3">
      <c r="A474" s="51" t="s">
        <v>481</v>
      </c>
      <c r="B474" s="2" t="s">
        <v>149</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3">
      <c r="A475" s="51" t="s">
        <v>481</v>
      </c>
      <c r="B475" s="2" t="s">
        <v>351</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3">
      <c r="A476" s="51" t="s">
        <v>481</v>
      </c>
      <c r="B476" s="2" t="s">
        <v>164</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3">
      <c r="A477" s="51" t="s">
        <v>481</v>
      </c>
      <c r="B477" s="2" t="s">
        <v>180</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3">
      <c r="A478" s="51" t="s">
        <v>481</v>
      </c>
      <c r="B478" s="2" t="s">
        <v>170</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3">
      <c r="A479" s="51" t="s">
        <v>481</v>
      </c>
      <c r="B479" s="2" t="s">
        <v>197</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3">
      <c r="A480" s="51" t="s">
        <v>481</v>
      </c>
      <c r="B480" s="2" t="s">
        <v>188</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3">
      <c r="A481" s="51" t="s">
        <v>481</v>
      </c>
      <c r="B481" s="2" t="s">
        <v>322</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3">
      <c r="A482" s="51" t="s">
        <v>481</v>
      </c>
      <c r="B482" s="2" t="s">
        <v>425</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3">
      <c r="A483" s="51" t="s">
        <v>481</v>
      </c>
      <c r="B483" s="2" t="s">
        <v>426</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3">
      <c r="A484" s="51" t="s">
        <v>481</v>
      </c>
      <c r="B484" s="2" t="s">
        <v>428</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3">
      <c r="A485" s="51" t="s">
        <v>481</v>
      </c>
      <c r="B485" s="2" t="s">
        <v>87</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3">
      <c r="A486" s="51" t="s">
        <v>481</v>
      </c>
      <c r="B486" s="2" t="s">
        <v>98</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3">
      <c r="A487" s="51" t="s">
        <v>481</v>
      </c>
      <c r="B487" s="2" t="s">
        <v>429</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3">
      <c r="A488" s="51" t="s">
        <v>481</v>
      </c>
      <c r="B488" s="2" t="s">
        <v>430</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3">
      <c r="A489" s="51" t="s">
        <v>481</v>
      </c>
      <c r="B489" s="2" t="s">
        <v>432</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3">
      <c r="A490" s="51" t="s">
        <v>481</v>
      </c>
      <c r="B490" s="2" t="s">
        <v>124</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3">
      <c r="A491" s="51" t="s">
        <v>481</v>
      </c>
      <c r="B491" s="2" t="s">
        <v>118</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3">
      <c r="A492" s="51" t="s">
        <v>481</v>
      </c>
      <c r="B492" s="2" t="s">
        <v>88</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3">
      <c r="A493" s="51" t="s">
        <v>481</v>
      </c>
      <c r="B493" s="2" t="s">
        <v>89</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3">
      <c r="A494" s="51" t="s">
        <v>481</v>
      </c>
      <c r="B494" s="2" t="s">
        <v>312</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3">
      <c r="A495" s="51" t="s">
        <v>481</v>
      </c>
      <c r="B495" s="2" t="s">
        <v>433</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3">
      <c r="A496" s="51" t="s">
        <v>481</v>
      </c>
      <c r="B496" s="2" t="s">
        <v>434</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3">
      <c r="A497" s="51" t="s">
        <v>481</v>
      </c>
      <c r="B497" s="2" t="s">
        <v>435</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3">
      <c r="A498" s="51" t="s">
        <v>481</v>
      </c>
      <c r="B498" s="2" t="s">
        <v>436</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3">
      <c r="A499" s="51" t="s">
        <v>481</v>
      </c>
      <c r="B499" s="2" t="s">
        <v>437</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3">
      <c r="A500" s="51" t="s">
        <v>481</v>
      </c>
      <c r="B500" s="2" t="s">
        <v>438</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3">
      <c r="A501" s="51" t="s">
        <v>481</v>
      </c>
      <c r="B501" s="2" t="s">
        <v>439</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3">
      <c r="A502" s="51" t="s">
        <v>481</v>
      </c>
      <c r="B502" s="2" t="s">
        <v>440</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3">
      <c r="A503" s="51" t="s">
        <v>481</v>
      </c>
      <c r="B503" s="2" t="s">
        <v>208</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3">
      <c r="A504" s="51" t="s">
        <v>481</v>
      </c>
      <c r="B504" s="2" t="s">
        <v>441</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3">
      <c r="A505" s="51" t="s">
        <v>481</v>
      </c>
      <c r="B505" s="2" t="s">
        <v>442</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3">
      <c r="A506" s="51" t="s">
        <v>481</v>
      </c>
      <c r="B506" s="2" t="s">
        <v>459</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3">
      <c r="A507" s="51" t="s">
        <v>481</v>
      </c>
      <c r="B507" s="2" t="s">
        <v>443</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3">
      <c r="A508" s="51" t="s">
        <v>481</v>
      </c>
      <c r="B508" s="2" t="s">
        <v>444</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3">
      <c r="A509" s="51" t="s">
        <v>481</v>
      </c>
      <c r="B509" s="2" t="s">
        <v>328</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3">
      <c r="A510" s="51" t="s">
        <v>481</v>
      </c>
      <c r="B510" s="2" t="s">
        <v>445</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3">
      <c r="A511" s="51" t="s">
        <v>481</v>
      </c>
      <c r="B511" s="2" t="s">
        <v>446</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3">
      <c r="A512" s="51" t="s">
        <v>481</v>
      </c>
      <c r="B512" s="2" t="s">
        <v>103</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3">
      <c r="A513" s="51" t="s">
        <v>481</v>
      </c>
      <c r="B513" s="2" t="s">
        <v>447</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3">
      <c r="A514" s="51" t="s">
        <v>481</v>
      </c>
      <c r="B514" s="2" t="s">
        <v>333</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3">
      <c r="A515" s="51" t="s">
        <v>481</v>
      </c>
      <c r="B515" s="2" t="s">
        <v>119</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3">
      <c r="A516" s="51" t="s">
        <v>481</v>
      </c>
      <c r="B516" s="2" t="s">
        <v>448</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3">
      <c r="A517" s="51" t="s">
        <v>481</v>
      </c>
      <c r="B517" s="2" t="s">
        <v>449</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3">
      <c r="A518" s="51" t="s">
        <v>481</v>
      </c>
      <c r="B518" s="2" t="s">
        <v>451</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3">
      <c r="A519" s="51" t="s">
        <v>481</v>
      </c>
      <c r="B519" s="2" t="s">
        <v>452</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3">
      <c r="A520" s="51" t="s">
        <v>481</v>
      </c>
      <c r="B520" s="2" t="s">
        <v>288</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3">
      <c r="A521" s="51" t="s">
        <v>481</v>
      </c>
      <c r="B521" s="2" t="s">
        <v>453</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58" customFormat="1" x14ac:dyDescent="0.3">
      <c r="A522" s="154"/>
      <c r="B522" s="164"/>
      <c r="C522" s="154"/>
      <c r="D522" s="157">
        <f t="shared" ref="D522:L522" si="181">SUM(D208:D521)</f>
        <v>21779298</v>
      </c>
      <c r="E522" s="157">
        <f t="shared" si="181"/>
        <v>22677552</v>
      </c>
      <c r="F522" s="157">
        <f t="shared" si="181"/>
        <v>56550138</v>
      </c>
      <c r="G522" s="157">
        <f t="shared" si="181"/>
        <v>27982818</v>
      </c>
      <c r="H522" s="157">
        <f t="shared" si="181"/>
        <v>28567320</v>
      </c>
      <c r="I522" s="157">
        <f t="shared" si="181"/>
        <v>21779298</v>
      </c>
      <c r="J522" s="157">
        <f t="shared" si="181"/>
        <v>22677552</v>
      </c>
      <c r="K522" s="157">
        <f t="shared" si="181"/>
        <v>6203520</v>
      </c>
      <c r="L522" s="157">
        <f t="shared" si="181"/>
        <v>5889768</v>
      </c>
      <c r="M522" s="157"/>
      <c r="N522" s="157"/>
      <c r="O522" s="157"/>
      <c r="P522" s="157"/>
      <c r="Q522" s="157"/>
      <c r="R522" s="157"/>
      <c r="S522" s="157"/>
      <c r="T522" s="157"/>
      <c r="U522" s="157"/>
      <c r="V522" s="157"/>
      <c r="W522" s="157"/>
      <c r="X522" s="157"/>
      <c r="Y522" s="157"/>
      <c r="Z522" s="157"/>
      <c r="AA522" s="157"/>
      <c r="AB522" s="157"/>
      <c r="AC522" s="157"/>
      <c r="AD522" s="157"/>
      <c r="AE522" s="157"/>
      <c r="AF522" s="157"/>
      <c r="AG522" s="157"/>
      <c r="AH522" s="157"/>
      <c r="AI522" s="157"/>
      <c r="AJ522" s="157"/>
      <c r="AK522" s="157"/>
      <c r="AL522" s="157"/>
      <c r="AM522" s="157"/>
      <c r="AN522" s="157"/>
      <c r="AO522" s="157"/>
      <c r="AP522" s="157"/>
      <c r="AQ522" s="157"/>
      <c r="AR522" s="157"/>
      <c r="AS522" s="157"/>
      <c r="AT522" s="157"/>
      <c r="AU522" s="157"/>
      <c r="AV522" s="157"/>
      <c r="AW522" s="157"/>
      <c r="AX522" s="157"/>
      <c r="AY522" s="157"/>
      <c r="AZ522" s="157"/>
      <c r="BA522" s="157"/>
      <c r="BB522" s="157"/>
      <c r="BC522" s="157"/>
      <c r="BD522" s="157"/>
      <c r="BE522" s="157"/>
      <c r="BF522" s="157"/>
      <c r="BG522" s="157"/>
      <c r="BH522" s="157"/>
      <c r="BI522" s="157"/>
      <c r="BJ522" s="157"/>
      <c r="BK522" s="157"/>
      <c r="BL522" s="157"/>
      <c r="BM522" s="157"/>
      <c r="BN522" s="157"/>
      <c r="BO522" s="157"/>
      <c r="BP522" s="157"/>
      <c r="BQ522" s="157"/>
      <c r="BR522" s="157"/>
      <c r="BS522" s="157"/>
      <c r="BT522" s="157"/>
      <c r="BU522" s="157"/>
      <c r="BV522" s="157"/>
      <c r="BW522" s="157"/>
      <c r="BX522" s="157"/>
      <c r="BY522" s="157"/>
      <c r="BZ522" s="157"/>
      <c r="CA522" s="157"/>
      <c r="CB522" s="157"/>
      <c r="CC522" s="157"/>
      <c r="CD522" s="157"/>
      <c r="CE522" s="157"/>
      <c r="CF522" s="157"/>
      <c r="CG522" s="157"/>
      <c r="CH522" s="157"/>
      <c r="CI522" s="157"/>
      <c r="CJ522" s="157"/>
      <c r="CK522" s="157"/>
      <c r="CL522" s="157"/>
      <c r="CM522" s="157"/>
      <c r="CN522" s="157"/>
      <c r="CO522" s="157"/>
      <c r="CP522" s="157"/>
      <c r="CQ522" s="157"/>
      <c r="CR522" s="157"/>
      <c r="CS522" s="157"/>
      <c r="CT522" s="157"/>
      <c r="CU522" s="157"/>
      <c r="CV522" s="157"/>
      <c r="CW522" s="157"/>
      <c r="CX522" s="157"/>
      <c r="CY522" s="157"/>
      <c r="CZ522" s="157"/>
      <c r="DA522" s="157"/>
      <c r="DB522" s="157"/>
      <c r="DC522" s="157"/>
      <c r="DD522" s="157"/>
      <c r="DE522" s="157"/>
      <c r="DF522" s="157"/>
      <c r="DG522" s="157"/>
      <c r="DH522" s="157"/>
      <c r="DI522" s="157"/>
      <c r="DJ522" s="157"/>
      <c r="DK522" s="157"/>
      <c r="DL522" s="157"/>
      <c r="DM522" s="157"/>
      <c r="DN522" s="157"/>
      <c r="DO522" s="157"/>
      <c r="DP522" s="157"/>
      <c r="DQ522" s="157"/>
      <c r="DR522" s="157"/>
      <c r="DS522" s="157"/>
      <c r="DT522" s="157"/>
      <c r="DU522" s="157"/>
      <c r="DV522" s="157"/>
      <c r="DW522" s="157"/>
      <c r="DX522" s="157"/>
      <c r="DY522" s="157"/>
      <c r="DZ522" s="157"/>
      <c r="EA522" s="157"/>
      <c r="EB522" s="157"/>
      <c r="EC522" s="157"/>
      <c r="ED522" s="157"/>
      <c r="EE522" s="157"/>
      <c r="EF522" s="157"/>
      <c r="EG522" s="157"/>
      <c r="EH522" s="157"/>
      <c r="EI522" s="157"/>
      <c r="EJ522" s="157"/>
      <c r="EK522" s="157"/>
      <c r="EL522" s="157"/>
      <c r="EM522" s="157"/>
      <c r="EN522" s="157"/>
      <c r="EO522" s="157"/>
      <c r="EP522" s="157"/>
      <c r="EQ522" s="157"/>
      <c r="ER522" s="157"/>
      <c r="ES522" s="157"/>
      <c r="ET522" s="157"/>
      <c r="EU522" s="157"/>
      <c r="EV522" s="157"/>
      <c r="EW522" s="157"/>
      <c r="EX522" s="157"/>
      <c r="EY522" s="157"/>
      <c r="EZ522" s="157"/>
      <c r="FA522" s="157"/>
      <c r="FB522" s="157"/>
      <c r="FC522" s="157"/>
      <c r="FD522" s="157"/>
      <c r="FE522" s="157"/>
      <c r="FF522" s="157"/>
      <c r="FG522" s="157"/>
      <c r="FH522" s="157"/>
      <c r="FI522" s="157"/>
      <c r="FJ522" s="157"/>
      <c r="FK522" s="157"/>
      <c r="FL522" s="157"/>
      <c r="FM522" s="157"/>
      <c r="FN522" s="157"/>
      <c r="FO522" s="157"/>
      <c r="FP522" s="157"/>
      <c r="FQ522" s="157"/>
      <c r="FR522" s="157"/>
      <c r="FS522" s="157"/>
      <c r="FT522" s="157"/>
      <c r="FU522" s="157"/>
      <c r="FV522" s="157"/>
      <c r="FW522" s="157"/>
      <c r="FX522" s="157"/>
      <c r="FY522" s="157"/>
      <c r="FZ522" s="157"/>
      <c r="GA522" s="157"/>
      <c r="GB522" s="157"/>
      <c r="GC522" s="157"/>
      <c r="GD522" s="157"/>
      <c r="GE522" s="157"/>
      <c r="GF522" s="157"/>
      <c r="GG522" s="157"/>
      <c r="GH522" s="157"/>
      <c r="GI522" s="157"/>
      <c r="GJ522" s="157"/>
      <c r="GK522" s="157"/>
      <c r="GL522" s="156"/>
    </row>
    <row r="523" spans="1:194" s="2" customFormat="1" ht="15.5" x14ac:dyDescent="0.35">
      <c r="A523" s="51" t="s">
        <v>478</v>
      </c>
      <c r="B523" s="2" t="s">
        <v>379</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409">
        <v>375</v>
      </c>
      <c r="N523" s="409">
        <v>392</v>
      </c>
      <c r="O523" s="409">
        <v>399</v>
      </c>
      <c r="P523" s="409">
        <v>337</v>
      </c>
      <c r="Q523" s="409">
        <v>373</v>
      </c>
      <c r="R523" s="409">
        <v>388</v>
      </c>
      <c r="S523" s="409">
        <v>395</v>
      </c>
      <c r="T523" s="409">
        <v>406</v>
      </c>
      <c r="U523" s="409">
        <v>390</v>
      </c>
      <c r="V523" s="409">
        <v>440</v>
      </c>
      <c r="W523" s="409">
        <v>432</v>
      </c>
      <c r="X523" s="409">
        <v>444</v>
      </c>
      <c r="Y523" s="409">
        <v>403</v>
      </c>
      <c r="Z523" s="409">
        <v>352</v>
      </c>
      <c r="AA523" s="409">
        <v>380</v>
      </c>
      <c r="AB523" s="409">
        <v>376</v>
      </c>
      <c r="AC523" s="409">
        <v>356</v>
      </c>
      <c r="AD523" s="409">
        <v>355</v>
      </c>
      <c r="AE523" s="409">
        <v>303</v>
      </c>
      <c r="AF523" s="409">
        <v>350</v>
      </c>
      <c r="AG523" s="409">
        <v>418</v>
      </c>
      <c r="AH523" s="409">
        <v>410</v>
      </c>
      <c r="AI523" s="409">
        <v>390</v>
      </c>
      <c r="AJ523" s="409">
        <v>405</v>
      </c>
      <c r="AK523" s="409">
        <v>398</v>
      </c>
      <c r="AL523" s="409">
        <v>426</v>
      </c>
      <c r="AM523" s="409">
        <v>444</v>
      </c>
      <c r="AN523" s="409">
        <v>508</v>
      </c>
      <c r="AO523" s="409">
        <v>451</v>
      </c>
      <c r="AP523" s="409">
        <v>511</v>
      </c>
      <c r="AQ523" s="409">
        <v>475</v>
      </c>
      <c r="AR523" s="409">
        <v>547</v>
      </c>
      <c r="AS523" s="409">
        <v>426</v>
      </c>
      <c r="AT523" s="409">
        <v>441</v>
      </c>
      <c r="AU523" s="409">
        <v>456</v>
      </c>
      <c r="AV523" s="409">
        <v>464</v>
      </c>
      <c r="AW523" s="409">
        <v>405</v>
      </c>
      <c r="AX523" s="409">
        <v>408</v>
      </c>
      <c r="AY523" s="409">
        <v>407</v>
      </c>
      <c r="AZ523" s="409">
        <v>393</v>
      </c>
      <c r="BA523" s="409">
        <v>448</v>
      </c>
      <c r="BB523" s="409">
        <v>392</v>
      </c>
      <c r="BC523" s="409">
        <v>377</v>
      </c>
      <c r="BD523" s="409">
        <v>348</v>
      </c>
      <c r="BE523" s="409">
        <v>341</v>
      </c>
      <c r="BF523" s="409">
        <v>403</v>
      </c>
      <c r="BG523" s="409">
        <v>408</v>
      </c>
      <c r="BH523" s="409">
        <v>437</v>
      </c>
      <c r="BI523" s="409">
        <v>477</v>
      </c>
      <c r="BJ523" s="409">
        <v>482</v>
      </c>
      <c r="BK523" s="409">
        <v>514</v>
      </c>
      <c r="BL523" s="409">
        <v>530</v>
      </c>
      <c r="BM523" s="409">
        <v>517</v>
      </c>
      <c r="BN523" s="409">
        <v>529</v>
      </c>
      <c r="BO523" s="409">
        <v>520</v>
      </c>
      <c r="BP523" s="409">
        <v>527</v>
      </c>
      <c r="BQ523" s="409">
        <v>533</v>
      </c>
      <c r="BR523" s="409">
        <v>523</v>
      </c>
      <c r="BS523" s="409">
        <v>515</v>
      </c>
      <c r="BT523" s="409">
        <v>437</v>
      </c>
      <c r="BU523" s="409">
        <v>441</v>
      </c>
      <c r="BV523" s="409">
        <v>456</v>
      </c>
      <c r="BW523" s="409">
        <v>398</v>
      </c>
      <c r="BX523" s="409">
        <v>466</v>
      </c>
      <c r="BY523" s="409">
        <v>405</v>
      </c>
      <c r="BZ523" s="409">
        <v>371</v>
      </c>
      <c r="CA523" s="409">
        <v>399</v>
      </c>
      <c r="CB523" s="409">
        <v>387</v>
      </c>
      <c r="CC523" s="409">
        <v>377</v>
      </c>
      <c r="CD523" s="409">
        <v>380</v>
      </c>
      <c r="CE523" s="409">
        <v>390</v>
      </c>
      <c r="CF523" s="409">
        <v>411</v>
      </c>
      <c r="CG523" s="409">
        <v>386</v>
      </c>
      <c r="CH523" s="409">
        <v>451</v>
      </c>
      <c r="CI523" s="409">
        <v>324</v>
      </c>
      <c r="CJ523" s="409">
        <v>321</v>
      </c>
      <c r="CK523" s="409">
        <v>293</v>
      </c>
      <c r="CL523" s="409">
        <v>284</v>
      </c>
      <c r="CM523" s="409">
        <v>244</v>
      </c>
      <c r="CN523" s="409">
        <v>202</v>
      </c>
      <c r="CO523" s="409">
        <v>198</v>
      </c>
      <c r="CP523" s="409">
        <v>207</v>
      </c>
      <c r="CQ523" s="409">
        <v>180</v>
      </c>
      <c r="CR523" s="409">
        <v>146</v>
      </c>
      <c r="CS523" s="409">
        <v>150</v>
      </c>
      <c r="CT523" s="409">
        <v>125</v>
      </c>
      <c r="CU523" s="409">
        <v>75</v>
      </c>
      <c r="CV523" s="409">
        <v>101</v>
      </c>
      <c r="CW523" s="409">
        <v>77</v>
      </c>
      <c r="CX523" s="409">
        <v>50</v>
      </c>
      <c r="CY523" s="409">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5" x14ac:dyDescent="0.35">
      <c r="A524" s="51" t="s">
        <v>479</v>
      </c>
      <c r="B524" s="2" t="s">
        <v>374</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409">
        <v>706</v>
      </c>
      <c r="N524" s="409">
        <v>755</v>
      </c>
      <c r="O524" s="409">
        <v>813</v>
      </c>
      <c r="P524" s="409">
        <v>831</v>
      </c>
      <c r="Q524" s="409">
        <v>818</v>
      </c>
      <c r="R524" s="409">
        <v>848</v>
      </c>
      <c r="S524" s="409">
        <v>897</v>
      </c>
      <c r="T524" s="409">
        <v>878</v>
      </c>
      <c r="U524" s="409">
        <v>904</v>
      </c>
      <c r="V524" s="409">
        <v>977</v>
      </c>
      <c r="W524" s="409">
        <v>844</v>
      </c>
      <c r="X524" s="409">
        <v>896</v>
      </c>
      <c r="Y524" s="409">
        <v>860</v>
      </c>
      <c r="Z524" s="409">
        <v>855</v>
      </c>
      <c r="AA524" s="409">
        <v>861</v>
      </c>
      <c r="AB524" s="409">
        <v>863</v>
      </c>
      <c r="AC524" s="409">
        <v>782</v>
      </c>
      <c r="AD524" s="409">
        <v>801</v>
      </c>
      <c r="AE524" s="409">
        <v>805</v>
      </c>
      <c r="AF524" s="409">
        <v>781</v>
      </c>
      <c r="AG524" s="409">
        <v>805</v>
      </c>
      <c r="AH524" s="409">
        <v>809</v>
      </c>
      <c r="AI524" s="409">
        <v>867</v>
      </c>
      <c r="AJ524" s="409">
        <v>966</v>
      </c>
      <c r="AK524" s="409">
        <v>977</v>
      </c>
      <c r="AL524" s="409">
        <v>878</v>
      </c>
      <c r="AM524" s="409">
        <v>986</v>
      </c>
      <c r="AN524" s="409">
        <v>873</v>
      </c>
      <c r="AO524" s="409">
        <v>962</v>
      </c>
      <c r="AP524" s="409">
        <v>998</v>
      </c>
      <c r="AQ524" s="409">
        <v>866</v>
      </c>
      <c r="AR524" s="409">
        <v>978</v>
      </c>
      <c r="AS524" s="409">
        <v>1002</v>
      </c>
      <c r="AT524" s="409">
        <v>936</v>
      </c>
      <c r="AU524" s="409">
        <v>930</v>
      </c>
      <c r="AV524" s="409">
        <v>989</v>
      </c>
      <c r="AW524" s="409">
        <v>938</v>
      </c>
      <c r="AX524" s="409">
        <v>922</v>
      </c>
      <c r="AY524" s="409">
        <v>925</v>
      </c>
      <c r="AZ524" s="409">
        <v>964</v>
      </c>
      <c r="BA524" s="409">
        <v>1069</v>
      </c>
      <c r="BB524" s="409">
        <v>970</v>
      </c>
      <c r="BC524" s="409">
        <v>789</v>
      </c>
      <c r="BD524" s="409">
        <v>801</v>
      </c>
      <c r="BE524" s="409">
        <v>838</v>
      </c>
      <c r="BF524" s="409">
        <v>848</v>
      </c>
      <c r="BG524" s="409">
        <v>925</v>
      </c>
      <c r="BH524" s="409">
        <v>944</v>
      </c>
      <c r="BI524" s="409">
        <v>1055</v>
      </c>
      <c r="BJ524" s="409">
        <v>1063</v>
      </c>
      <c r="BK524" s="409">
        <v>994</v>
      </c>
      <c r="BL524" s="409">
        <v>971</v>
      </c>
      <c r="BM524" s="409">
        <v>1079</v>
      </c>
      <c r="BN524" s="409">
        <v>1039</v>
      </c>
      <c r="BO524" s="409">
        <v>1083</v>
      </c>
      <c r="BP524" s="409">
        <v>1054</v>
      </c>
      <c r="BQ524" s="409">
        <v>1072</v>
      </c>
      <c r="BR524" s="409">
        <v>966</v>
      </c>
      <c r="BS524" s="409">
        <v>1009</v>
      </c>
      <c r="BT524" s="409">
        <v>1016</v>
      </c>
      <c r="BU524" s="409">
        <v>943</v>
      </c>
      <c r="BV524" s="409">
        <v>908</v>
      </c>
      <c r="BW524" s="409">
        <v>903</v>
      </c>
      <c r="BX524" s="409">
        <v>843</v>
      </c>
      <c r="BY524" s="409">
        <v>825</v>
      </c>
      <c r="BZ524" s="409">
        <v>782</v>
      </c>
      <c r="CA524" s="409">
        <v>799</v>
      </c>
      <c r="CB524" s="409">
        <v>804</v>
      </c>
      <c r="CC524" s="409">
        <v>749</v>
      </c>
      <c r="CD524" s="409">
        <v>804</v>
      </c>
      <c r="CE524" s="409">
        <v>735</v>
      </c>
      <c r="CF524" s="409">
        <v>803</v>
      </c>
      <c r="CG524" s="409">
        <v>816</v>
      </c>
      <c r="CH524" s="409">
        <v>836</v>
      </c>
      <c r="CI524" s="409">
        <v>680</v>
      </c>
      <c r="CJ524" s="409">
        <v>631</v>
      </c>
      <c r="CK524" s="409">
        <v>620</v>
      </c>
      <c r="CL524" s="409">
        <v>565</v>
      </c>
      <c r="CM524" s="409">
        <v>510</v>
      </c>
      <c r="CN524" s="409">
        <v>499</v>
      </c>
      <c r="CO524" s="409">
        <v>429</v>
      </c>
      <c r="CP524" s="409">
        <v>409</v>
      </c>
      <c r="CQ524" s="409">
        <v>359</v>
      </c>
      <c r="CR524" s="409">
        <v>302</v>
      </c>
      <c r="CS524" s="409">
        <v>272</v>
      </c>
      <c r="CT524" s="409">
        <v>267</v>
      </c>
      <c r="CU524" s="409">
        <v>206</v>
      </c>
      <c r="CV524" s="409">
        <v>180</v>
      </c>
      <c r="CW524" s="409">
        <v>185</v>
      </c>
      <c r="CX524" s="409">
        <v>139</v>
      </c>
      <c r="CY524" s="409">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5" x14ac:dyDescent="0.35">
      <c r="A525" s="51" t="s">
        <v>479</v>
      </c>
      <c r="B525" s="2" t="s">
        <v>378</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409">
        <v>880</v>
      </c>
      <c r="N525" s="409">
        <v>929</v>
      </c>
      <c r="O525" s="409">
        <v>993</v>
      </c>
      <c r="P525" s="409">
        <v>1002</v>
      </c>
      <c r="Q525" s="409">
        <v>1045</v>
      </c>
      <c r="R525" s="409">
        <v>1086</v>
      </c>
      <c r="S525" s="409">
        <v>1066</v>
      </c>
      <c r="T525" s="409">
        <v>1029</v>
      </c>
      <c r="U525" s="409">
        <v>1080</v>
      </c>
      <c r="V525" s="409">
        <v>1100</v>
      </c>
      <c r="W525" s="409">
        <v>1237</v>
      </c>
      <c r="X525" s="409">
        <v>1118</v>
      </c>
      <c r="Y525" s="409">
        <v>1227</v>
      </c>
      <c r="Z525" s="409">
        <v>1090</v>
      </c>
      <c r="AA525" s="409">
        <v>1088</v>
      </c>
      <c r="AB525" s="409">
        <v>1050</v>
      </c>
      <c r="AC525" s="409">
        <v>1108</v>
      </c>
      <c r="AD525" s="409">
        <v>1098</v>
      </c>
      <c r="AE525" s="409">
        <v>1043</v>
      </c>
      <c r="AF525" s="409">
        <v>1003</v>
      </c>
      <c r="AG525" s="409">
        <v>991</v>
      </c>
      <c r="AH525" s="409">
        <v>1005</v>
      </c>
      <c r="AI525" s="409">
        <v>1034</v>
      </c>
      <c r="AJ525" s="409">
        <v>1220</v>
      </c>
      <c r="AK525" s="409">
        <v>1073</v>
      </c>
      <c r="AL525" s="409">
        <v>1131</v>
      </c>
      <c r="AM525" s="409">
        <v>1115</v>
      </c>
      <c r="AN525" s="409">
        <v>1170</v>
      </c>
      <c r="AO525" s="409">
        <v>1121</v>
      </c>
      <c r="AP525" s="409">
        <v>1245</v>
      </c>
      <c r="AQ525" s="409">
        <v>1150</v>
      </c>
      <c r="AR525" s="409">
        <v>1137</v>
      </c>
      <c r="AS525" s="409">
        <v>1164</v>
      </c>
      <c r="AT525" s="409">
        <v>1091</v>
      </c>
      <c r="AU525" s="409">
        <v>1179</v>
      </c>
      <c r="AV525" s="409">
        <v>1125</v>
      </c>
      <c r="AW525" s="409">
        <v>1088</v>
      </c>
      <c r="AX525" s="409">
        <v>1118</v>
      </c>
      <c r="AY525" s="409">
        <v>1086</v>
      </c>
      <c r="AZ525" s="409">
        <v>1169</v>
      </c>
      <c r="BA525" s="409">
        <v>1082</v>
      </c>
      <c r="BB525" s="409">
        <v>1087</v>
      </c>
      <c r="BC525" s="409">
        <v>1040</v>
      </c>
      <c r="BD525" s="409">
        <v>1019</v>
      </c>
      <c r="BE525" s="409">
        <v>1025</v>
      </c>
      <c r="BF525" s="409">
        <v>1021</v>
      </c>
      <c r="BG525" s="409">
        <v>1030</v>
      </c>
      <c r="BH525" s="409">
        <v>1160</v>
      </c>
      <c r="BI525" s="409">
        <v>1149</v>
      </c>
      <c r="BJ525" s="409">
        <v>1223</v>
      </c>
      <c r="BK525" s="409">
        <v>1204</v>
      </c>
      <c r="BL525" s="409">
        <v>1340</v>
      </c>
      <c r="BM525" s="409">
        <v>1332</v>
      </c>
      <c r="BN525" s="409">
        <v>1281</v>
      </c>
      <c r="BO525" s="409">
        <v>1313</v>
      </c>
      <c r="BP525" s="409">
        <v>1288</v>
      </c>
      <c r="BQ525" s="409">
        <v>1307</v>
      </c>
      <c r="BR525" s="409">
        <v>1278</v>
      </c>
      <c r="BS525" s="409">
        <v>1191</v>
      </c>
      <c r="BT525" s="409">
        <v>1183</v>
      </c>
      <c r="BU525" s="409">
        <v>1154</v>
      </c>
      <c r="BV525" s="409">
        <v>1082</v>
      </c>
      <c r="BW525" s="409">
        <v>1118</v>
      </c>
      <c r="BX525" s="409">
        <v>1061</v>
      </c>
      <c r="BY525" s="409">
        <v>994</v>
      </c>
      <c r="BZ525" s="409">
        <v>894</v>
      </c>
      <c r="CA525" s="409">
        <v>1011</v>
      </c>
      <c r="CB525" s="409">
        <v>975</v>
      </c>
      <c r="CC525" s="409">
        <v>947</v>
      </c>
      <c r="CD525" s="409">
        <v>947</v>
      </c>
      <c r="CE525" s="409">
        <v>1022</v>
      </c>
      <c r="CF525" s="409">
        <v>933</v>
      </c>
      <c r="CG525" s="409">
        <v>1066</v>
      </c>
      <c r="CH525" s="409">
        <v>1025</v>
      </c>
      <c r="CI525" s="409">
        <v>806</v>
      </c>
      <c r="CJ525" s="409">
        <v>743</v>
      </c>
      <c r="CK525" s="409">
        <v>712</v>
      </c>
      <c r="CL525" s="409">
        <v>644</v>
      </c>
      <c r="CM525" s="409">
        <v>653</v>
      </c>
      <c r="CN525" s="409">
        <v>496</v>
      </c>
      <c r="CO525" s="409">
        <v>504</v>
      </c>
      <c r="CP525" s="409">
        <v>505</v>
      </c>
      <c r="CQ525" s="409">
        <v>428</v>
      </c>
      <c r="CR525" s="409">
        <v>363</v>
      </c>
      <c r="CS525" s="409">
        <v>332</v>
      </c>
      <c r="CT525" s="409">
        <v>269</v>
      </c>
      <c r="CU525" s="409">
        <v>253</v>
      </c>
      <c r="CV525" s="409">
        <v>186</v>
      </c>
      <c r="CW525" s="409">
        <v>158</v>
      </c>
      <c r="CX525" s="409">
        <v>161</v>
      </c>
      <c r="CY525" s="409">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5" x14ac:dyDescent="0.35">
      <c r="A526" s="51" t="s">
        <v>479</v>
      </c>
      <c r="B526" s="2" t="s">
        <v>375</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409">
        <v>1892</v>
      </c>
      <c r="N526" s="409">
        <v>2008</v>
      </c>
      <c r="O526" s="409">
        <v>2091</v>
      </c>
      <c r="P526" s="409">
        <v>2099</v>
      </c>
      <c r="Q526" s="409">
        <v>2302</v>
      </c>
      <c r="R526" s="409">
        <v>2206</v>
      </c>
      <c r="S526" s="409">
        <v>2313</v>
      </c>
      <c r="T526" s="409">
        <v>2298</v>
      </c>
      <c r="U526" s="409">
        <v>2412</v>
      </c>
      <c r="V526" s="409">
        <v>2462</v>
      </c>
      <c r="W526" s="409">
        <v>2211</v>
      </c>
      <c r="X526" s="409">
        <v>2158</v>
      </c>
      <c r="Y526" s="409">
        <v>2204</v>
      </c>
      <c r="Z526" s="409">
        <v>2151</v>
      </c>
      <c r="AA526" s="409">
        <v>2075</v>
      </c>
      <c r="AB526" s="409">
        <v>1858</v>
      </c>
      <c r="AC526" s="409">
        <v>1865</v>
      </c>
      <c r="AD526" s="409">
        <v>1958</v>
      </c>
      <c r="AE526" s="409">
        <v>2257</v>
      </c>
      <c r="AF526" s="409">
        <v>3711</v>
      </c>
      <c r="AG526" s="409">
        <v>4341</v>
      </c>
      <c r="AH526" s="409">
        <v>4235</v>
      </c>
      <c r="AI526" s="409">
        <v>4171</v>
      </c>
      <c r="AJ526" s="409">
        <v>4112</v>
      </c>
      <c r="AK526" s="409">
        <v>3894</v>
      </c>
      <c r="AL526" s="409">
        <v>3806</v>
      </c>
      <c r="AM526" s="409">
        <v>4048</v>
      </c>
      <c r="AN526" s="409">
        <v>3736</v>
      </c>
      <c r="AO526" s="409">
        <v>3538</v>
      </c>
      <c r="AP526" s="409">
        <v>3485</v>
      </c>
      <c r="AQ526" s="409">
        <v>3145</v>
      </c>
      <c r="AR526" s="409">
        <v>3216</v>
      </c>
      <c r="AS526" s="409">
        <v>2929</v>
      </c>
      <c r="AT526" s="409">
        <v>2553</v>
      </c>
      <c r="AU526" s="409">
        <v>2717</v>
      </c>
      <c r="AV526" s="409">
        <v>2587</v>
      </c>
      <c r="AW526" s="409">
        <v>2511</v>
      </c>
      <c r="AX526" s="409">
        <v>2644</v>
      </c>
      <c r="AY526" s="409">
        <v>2335</v>
      </c>
      <c r="AZ526" s="409">
        <v>2321</v>
      </c>
      <c r="BA526" s="409">
        <v>2345</v>
      </c>
      <c r="BB526" s="409">
        <v>2251</v>
      </c>
      <c r="BC526" s="409">
        <v>1881</v>
      </c>
      <c r="BD526" s="409">
        <v>2008</v>
      </c>
      <c r="BE526" s="409">
        <v>1971</v>
      </c>
      <c r="BF526" s="409">
        <v>2038</v>
      </c>
      <c r="BG526" s="409">
        <v>2090</v>
      </c>
      <c r="BH526" s="409">
        <v>1986</v>
      </c>
      <c r="BI526" s="409">
        <v>2031</v>
      </c>
      <c r="BJ526" s="409">
        <v>2099</v>
      </c>
      <c r="BK526" s="409">
        <v>2072</v>
      </c>
      <c r="BL526" s="409">
        <v>2107</v>
      </c>
      <c r="BM526" s="409">
        <v>1896</v>
      </c>
      <c r="BN526" s="409">
        <v>2077</v>
      </c>
      <c r="BO526" s="409">
        <v>1989</v>
      </c>
      <c r="BP526" s="409">
        <v>2031</v>
      </c>
      <c r="BQ526" s="409">
        <v>2013</v>
      </c>
      <c r="BR526" s="409">
        <v>1942</v>
      </c>
      <c r="BS526" s="409">
        <v>2000</v>
      </c>
      <c r="BT526" s="409">
        <v>1906</v>
      </c>
      <c r="BU526" s="409">
        <v>1757</v>
      </c>
      <c r="BV526" s="409">
        <v>1830</v>
      </c>
      <c r="BW526" s="409">
        <v>1717</v>
      </c>
      <c r="BX526" s="409">
        <v>1725</v>
      </c>
      <c r="BY526" s="409">
        <v>1541</v>
      </c>
      <c r="BZ526" s="409">
        <v>1572</v>
      </c>
      <c r="CA526" s="409">
        <v>1515</v>
      </c>
      <c r="CB526" s="409">
        <v>1429</v>
      </c>
      <c r="CC526" s="409">
        <v>1391</v>
      </c>
      <c r="CD526" s="409">
        <v>1345</v>
      </c>
      <c r="CE526" s="409">
        <v>1439</v>
      </c>
      <c r="CF526" s="409">
        <v>1346</v>
      </c>
      <c r="CG526" s="409">
        <v>1313</v>
      </c>
      <c r="CH526" s="409">
        <v>1438</v>
      </c>
      <c r="CI526" s="409">
        <v>1037</v>
      </c>
      <c r="CJ526" s="409">
        <v>1012</v>
      </c>
      <c r="CK526" s="409">
        <v>950</v>
      </c>
      <c r="CL526" s="409">
        <v>839</v>
      </c>
      <c r="CM526" s="409">
        <v>755</v>
      </c>
      <c r="CN526" s="409">
        <v>679</v>
      </c>
      <c r="CO526" s="409">
        <v>672</v>
      </c>
      <c r="CP526" s="409">
        <v>631</v>
      </c>
      <c r="CQ526" s="409">
        <v>630</v>
      </c>
      <c r="CR526" s="409">
        <v>503</v>
      </c>
      <c r="CS526" s="409">
        <v>511</v>
      </c>
      <c r="CT526" s="409">
        <v>461</v>
      </c>
      <c r="CU526" s="409">
        <v>357</v>
      </c>
      <c r="CV526" s="409">
        <v>331</v>
      </c>
      <c r="CW526" s="409">
        <v>255</v>
      </c>
      <c r="CX526" s="409">
        <v>248</v>
      </c>
      <c r="CY526" s="409">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5" x14ac:dyDescent="0.35">
      <c r="A527" s="51" t="s">
        <v>479</v>
      </c>
      <c r="B527" s="2" t="s">
        <v>371</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409">
        <v>810</v>
      </c>
      <c r="N527" s="409">
        <v>900</v>
      </c>
      <c r="O527" s="409">
        <v>937</v>
      </c>
      <c r="P527" s="409">
        <v>981</v>
      </c>
      <c r="Q527" s="409">
        <v>1044</v>
      </c>
      <c r="R527" s="409">
        <v>1064</v>
      </c>
      <c r="S527" s="409">
        <v>1058</v>
      </c>
      <c r="T527" s="409">
        <v>1034</v>
      </c>
      <c r="U527" s="409">
        <v>1137</v>
      </c>
      <c r="V527" s="409">
        <v>1188</v>
      </c>
      <c r="W527" s="409">
        <v>1139</v>
      </c>
      <c r="X527" s="409">
        <v>1070</v>
      </c>
      <c r="Y527" s="409">
        <v>1176</v>
      </c>
      <c r="Z527" s="409">
        <v>1176</v>
      </c>
      <c r="AA527" s="409">
        <v>1145</v>
      </c>
      <c r="AB527" s="409">
        <v>1061</v>
      </c>
      <c r="AC527" s="409">
        <v>1059</v>
      </c>
      <c r="AD527" s="409">
        <v>1063</v>
      </c>
      <c r="AE527" s="409">
        <v>1064</v>
      </c>
      <c r="AF527" s="409">
        <v>975</v>
      </c>
      <c r="AG527" s="409">
        <v>960</v>
      </c>
      <c r="AH527" s="409">
        <v>978</v>
      </c>
      <c r="AI527" s="409">
        <v>994</v>
      </c>
      <c r="AJ527" s="409">
        <v>1045</v>
      </c>
      <c r="AK527" s="409">
        <v>1098</v>
      </c>
      <c r="AL527" s="409">
        <v>990</v>
      </c>
      <c r="AM527" s="409">
        <v>1053</v>
      </c>
      <c r="AN527" s="409">
        <v>974</v>
      </c>
      <c r="AO527" s="409">
        <v>1043</v>
      </c>
      <c r="AP527" s="409">
        <v>1013</v>
      </c>
      <c r="AQ527" s="409">
        <v>998</v>
      </c>
      <c r="AR527" s="409">
        <v>1087</v>
      </c>
      <c r="AS527" s="409">
        <v>1043</v>
      </c>
      <c r="AT527" s="409">
        <v>1063</v>
      </c>
      <c r="AU527" s="409">
        <v>1019</v>
      </c>
      <c r="AV527" s="409">
        <v>1015</v>
      </c>
      <c r="AW527" s="409">
        <v>937</v>
      </c>
      <c r="AX527" s="409">
        <v>943</v>
      </c>
      <c r="AY527" s="409">
        <v>1002</v>
      </c>
      <c r="AZ527" s="409">
        <v>962</v>
      </c>
      <c r="BA527" s="409">
        <v>946</v>
      </c>
      <c r="BB527" s="409">
        <v>944</v>
      </c>
      <c r="BC527" s="409">
        <v>887</v>
      </c>
      <c r="BD527" s="409">
        <v>885</v>
      </c>
      <c r="BE527" s="409">
        <v>1027</v>
      </c>
      <c r="BF527" s="409">
        <v>990</v>
      </c>
      <c r="BG527" s="409">
        <v>1005</v>
      </c>
      <c r="BH527" s="409">
        <v>1111</v>
      </c>
      <c r="BI527" s="409">
        <v>1169</v>
      </c>
      <c r="BJ527" s="409">
        <v>1303</v>
      </c>
      <c r="BK527" s="409">
        <v>1194</v>
      </c>
      <c r="BL527" s="409">
        <v>1221</v>
      </c>
      <c r="BM527" s="409">
        <v>1233</v>
      </c>
      <c r="BN527" s="409">
        <v>1377</v>
      </c>
      <c r="BO527" s="409">
        <v>1366</v>
      </c>
      <c r="BP527" s="409">
        <v>1427</v>
      </c>
      <c r="BQ527" s="409">
        <v>1498</v>
      </c>
      <c r="BR527" s="409">
        <v>1383</v>
      </c>
      <c r="BS527" s="409">
        <v>1435</v>
      </c>
      <c r="BT527" s="409">
        <v>1330</v>
      </c>
      <c r="BU527" s="409">
        <v>1297</v>
      </c>
      <c r="BV527" s="409">
        <v>1239</v>
      </c>
      <c r="BW527" s="409">
        <v>1307</v>
      </c>
      <c r="BX527" s="409">
        <v>1246</v>
      </c>
      <c r="BY527" s="409">
        <v>1166</v>
      </c>
      <c r="BZ527" s="409">
        <v>1299</v>
      </c>
      <c r="CA527" s="409">
        <v>1250</v>
      </c>
      <c r="CB527" s="409">
        <v>1230</v>
      </c>
      <c r="CC527" s="409">
        <v>1222</v>
      </c>
      <c r="CD527" s="409">
        <v>1130</v>
      </c>
      <c r="CE527" s="409">
        <v>1210</v>
      </c>
      <c r="CF527" s="409">
        <v>1224</v>
      </c>
      <c r="CG527" s="409">
        <v>1274</v>
      </c>
      <c r="CH527" s="409">
        <v>1298</v>
      </c>
      <c r="CI527" s="409">
        <v>1070</v>
      </c>
      <c r="CJ527" s="409">
        <v>994</v>
      </c>
      <c r="CK527" s="409">
        <v>938</v>
      </c>
      <c r="CL527" s="409">
        <v>885</v>
      </c>
      <c r="CM527" s="409">
        <v>858</v>
      </c>
      <c r="CN527" s="409">
        <v>694</v>
      </c>
      <c r="CO527" s="409">
        <v>652</v>
      </c>
      <c r="CP527" s="409">
        <v>630</v>
      </c>
      <c r="CQ527" s="409">
        <v>528</v>
      </c>
      <c r="CR527" s="409">
        <v>539</v>
      </c>
      <c r="CS527" s="409">
        <v>456</v>
      </c>
      <c r="CT527" s="409">
        <v>425</v>
      </c>
      <c r="CU527" s="409">
        <v>353</v>
      </c>
      <c r="CV527" s="409">
        <v>308</v>
      </c>
      <c r="CW527" s="409">
        <v>255</v>
      </c>
      <c r="CX527" s="409">
        <v>192</v>
      </c>
      <c r="CY527" s="409">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5" x14ac:dyDescent="0.35">
      <c r="A528" s="51" t="s">
        <v>479</v>
      </c>
      <c r="B528" s="2" t="s">
        <v>369</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409">
        <v>260</v>
      </c>
      <c r="N528" s="409">
        <v>280</v>
      </c>
      <c r="O528" s="409">
        <v>295</v>
      </c>
      <c r="P528" s="409">
        <v>340</v>
      </c>
      <c r="Q528" s="409">
        <v>329</v>
      </c>
      <c r="R528" s="409">
        <v>361</v>
      </c>
      <c r="S528" s="409">
        <v>307</v>
      </c>
      <c r="T528" s="409">
        <v>350</v>
      </c>
      <c r="U528" s="409">
        <v>369</v>
      </c>
      <c r="V528" s="409">
        <v>417</v>
      </c>
      <c r="W528" s="409">
        <v>365</v>
      </c>
      <c r="X528" s="409">
        <v>358</v>
      </c>
      <c r="Y528" s="409">
        <v>337</v>
      </c>
      <c r="Z528" s="409">
        <v>373</v>
      </c>
      <c r="AA528" s="409">
        <v>383</v>
      </c>
      <c r="AB528" s="409">
        <v>375</v>
      </c>
      <c r="AC528" s="409">
        <v>389</v>
      </c>
      <c r="AD528" s="409">
        <v>384</v>
      </c>
      <c r="AE528" s="409">
        <v>387</v>
      </c>
      <c r="AF528" s="409">
        <v>771</v>
      </c>
      <c r="AG528" s="409">
        <v>874</v>
      </c>
      <c r="AH528" s="409">
        <v>907</v>
      </c>
      <c r="AI528" s="409">
        <v>761</v>
      </c>
      <c r="AJ528" s="409">
        <v>624</v>
      </c>
      <c r="AK528" s="409">
        <v>594</v>
      </c>
      <c r="AL528" s="409">
        <v>543</v>
      </c>
      <c r="AM528" s="409">
        <v>636</v>
      </c>
      <c r="AN528" s="409">
        <v>682</v>
      </c>
      <c r="AO528" s="409">
        <v>587</v>
      </c>
      <c r="AP528" s="409">
        <v>469</v>
      </c>
      <c r="AQ528" s="409">
        <v>395</v>
      </c>
      <c r="AR528" s="409">
        <v>247</v>
      </c>
      <c r="AS528" s="409">
        <v>190</v>
      </c>
      <c r="AT528" s="409">
        <v>244</v>
      </c>
      <c r="AU528" s="409">
        <v>174</v>
      </c>
      <c r="AV528" s="409">
        <v>277</v>
      </c>
      <c r="AW528" s="409">
        <v>205</v>
      </c>
      <c r="AX528" s="409">
        <v>309</v>
      </c>
      <c r="AY528" s="409">
        <v>296</v>
      </c>
      <c r="AZ528" s="409">
        <v>292</v>
      </c>
      <c r="BA528" s="409">
        <v>292</v>
      </c>
      <c r="BB528" s="409">
        <v>315</v>
      </c>
      <c r="BC528" s="409">
        <v>272</v>
      </c>
      <c r="BD528" s="409">
        <v>343</v>
      </c>
      <c r="BE528" s="409">
        <v>326</v>
      </c>
      <c r="BF528" s="409">
        <v>323</v>
      </c>
      <c r="BG528" s="409">
        <v>319</v>
      </c>
      <c r="BH528" s="409">
        <v>321</v>
      </c>
      <c r="BI528" s="409">
        <v>396</v>
      </c>
      <c r="BJ528" s="409">
        <v>399</v>
      </c>
      <c r="BK528" s="409">
        <v>436</v>
      </c>
      <c r="BL528" s="409">
        <v>462</v>
      </c>
      <c r="BM528" s="409">
        <v>475</v>
      </c>
      <c r="BN528" s="409">
        <v>502</v>
      </c>
      <c r="BO528" s="409">
        <v>476</v>
      </c>
      <c r="BP528" s="409">
        <v>485</v>
      </c>
      <c r="BQ528" s="409">
        <v>531</v>
      </c>
      <c r="BR528" s="409">
        <v>518</v>
      </c>
      <c r="BS528" s="409">
        <v>488</v>
      </c>
      <c r="BT528" s="409">
        <v>470</v>
      </c>
      <c r="BU528" s="409">
        <v>513</v>
      </c>
      <c r="BV528" s="409">
        <v>511</v>
      </c>
      <c r="BW528" s="409">
        <v>509</v>
      </c>
      <c r="BX528" s="409">
        <v>503</v>
      </c>
      <c r="BY528" s="409">
        <v>506</v>
      </c>
      <c r="BZ528" s="409">
        <v>507</v>
      </c>
      <c r="CA528" s="409">
        <v>471</v>
      </c>
      <c r="CB528" s="409">
        <v>469</v>
      </c>
      <c r="CC528" s="409">
        <v>470</v>
      </c>
      <c r="CD528" s="409">
        <v>492</v>
      </c>
      <c r="CE528" s="409">
        <v>494</v>
      </c>
      <c r="CF528" s="409">
        <v>562</v>
      </c>
      <c r="CG528" s="409">
        <v>570</v>
      </c>
      <c r="CH528" s="409">
        <v>524</v>
      </c>
      <c r="CI528" s="409">
        <v>398</v>
      </c>
      <c r="CJ528" s="409">
        <v>418</v>
      </c>
      <c r="CK528" s="409">
        <v>406</v>
      </c>
      <c r="CL528" s="409">
        <v>376</v>
      </c>
      <c r="CM528" s="409">
        <v>321</v>
      </c>
      <c r="CN528" s="409">
        <v>233</v>
      </c>
      <c r="CO528" s="409">
        <v>296</v>
      </c>
      <c r="CP528" s="409">
        <v>231</v>
      </c>
      <c r="CQ528" s="409">
        <v>216</v>
      </c>
      <c r="CR528" s="409">
        <v>203</v>
      </c>
      <c r="CS528" s="409">
        <v>166</v>
      </c>
      <c r="CT528" s="409">
        <v>158</v>
      </c>
      <c r="CU528" s="409">
        <v>161</v>
      </c>
      <c r="CV528" s="409">
        <v>137</v>
      </c>
      <c r="CW528" s="409">
        <v>123</v>
      </c>
      <c r="CX528" s="409">
        <v>69</v>
      </c>
      <c r="CY528" s="409">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5" x14ac:dyDescent="0.35">
      <c r="A529" s="51" t="s">
        <v>479</v>
      </c>
      <c r="B529" s="2" t="s">
        <v>365</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409">
        <v>514</v>
      </c>
      <c r="N529" s="409">
        <v>530</v>
      </c>
      <c r="O529" s="409">
        <v>561</v>
      </c>
      <c r="P529" s="409">
        <v>549</v>
      </c>
      <c r="Q529" s="409">
        <v>577</v>
      </c>
      <c r="R529" s="409">
        <v>626</v>
      </c>
      <c r="S529" s="409">
        <v>584</v>
      </c>
      <c r="T529" s="409">
        <v>646</v>
      </c>
      <c r="U529" s="409">
        <v>655</v>
      </c>
      <c r="V529" s="409">
        <v>644</v>
      </c>
      <c r="W529" s="409">
        <v>663</v>
      </c>
      <c r="X529" s="409">
        <v>608</v>
      </c>
      <c r="Y529" s="409">
        <v>632</v>
      </c>
      <c r="Z529" s="409">
        <v>633</v>
      </c>
      <c r="AA529" s="409">
        <v>670</v>
      </c>
      <c r="AB529" s="409">
        <v>640</v>
      </c>
      <c r="AC529" s="409">
        <v>646</v>
      </c>
      <c r="AD529" s="409">
        <v>558</v>
      </c>
      <c r="AE529" s="409">
        <v>588</v>
      </c>
      <c r="AF529" s="409">
        <v>548</v>
      </c>
      <c r="AG529" s="409">
        <v>588</v>
      </c>
      <c r="AH529" s="409">
        <v>559</v>
      </c>
      <c r="AI529" s="409">
        <v>575</v>
      </c>
      <c r="AJ529" s="409">
        <v>656</v>
      </c>
      <c r="AK529" s="409">
        <v>605</v>
      </c>
      <c r="AL529" s="409">
        <v>604</v>
      </c>
      <c r="AM529" s="409">
        <v>593</v>
      </c>
      <c r="AN529" s="409">
        <v>583</v>
      </c>
      <c r="AO529" s="409">
        <v>587</v>
      </c>
      <c r="AP529" s="409">
        <v>609</v>
      </c>
      <c r="AQ529" s="409">
        <v>613</v>
      </c>
      <c r="AR529" s="409">
        <v>618</v>
      </c>
      <c r="AS529" s="409">
        <v>638</v>
      </c>
      <c r="AT529" s="409">
        <v>599</v>
      </c>
      <c r="AU529" s="409">
        <v>536</v>
      </c>
      <c r="AV529" s="409">
        <v>551</v>
      </c>
      <c r="AW529" s="409">
        <v>566</v>
      </c>
      <c r="AX529" s="409">
        <v>583</v>
      </c>
      <c r="AY529" s="409">
        <v>564</v>
      </c>
      <c r="AZ529" s="409">
        <v>578</v>
      </c>
      <c r="BA529" s="409">
        <v>630</v>
      </c>
      <c r="BB529" s="409">
        <v>584</v>
      </c>
      <c r="BC529" s="409">
        <v>504</v>
      </c>
      <c r="BD529" s="409">
        <v>542</v>
      </c>
      <c r="BE529" s="409">
        <v>576</v>
      </c>
      <c r="BF529" s="409">
        <v>566</v>
      </c>
      <c r="BG529" s="409">
        <v>545</v>
      </c>
      <c r="BH529" s="409">
        <v>646</v>
      </c>
      <c r="BI529" s="409">
        <v>792</v>
      </c>
      <c r="BJ529" s="409">
        <v>770</v>
      </c>
      <c r="BK529" s="409">
        <v>749</v>
      </c>
      <c r="BL529" s="409">
        <v>824</v>
      </c>
      <c r="BM529" s="409">
        <v>760</v>
      </c>
      <c r="BN529" s="409">
        <v>806</v>
      </c>
      <c r="BO529" s="409">
        <v>882</v>
      </c>
      <c r="BP529" s="409">
        <v>883</v>
      </c>
      <c r="BQ529" s="409">
        <v>893</v>
      </c>
      <c r="BR529" s="409">
        <v>847</v>
      </c>
      <c r="BS529" s="409">
        <v>874</v>
      </c>
      <c r="BT529" s="409">
        <v>855</v>
      </c>
      <c r="BU529" s="409">
        <v>874</v>
      </c>
      <c r="BV529" s="409">
        <v>835</v>
      </c>
      <c r="BW529" s="409">
        <v>780</v>
      </c>
      <c r="BX529" s="409">
        <v>824</v>
      </c>
      <c r="BY529" s="409">
        <v>789</v>
      </c>
      <c r="BZ529" s="409">
        <v>739</v>
      </c>
      <c r="CA529" s="409">
        <v>813</v>
      </c>
      <c r="CB529" s="409">
        <v>775</v>
      </c>
      <c r="CC529" s="409">
        <v>744</v>
      </c>
      <c r="CD529" s="409">
        <v>780</v>
      </c>
      <c r="CE529" s="409">
        <v>768</v>
      </c>
      <c r="CF529" s="409">
        <v>888</v>
      </c>
      <c r="CG529" s="409">
        <v>950</v>
      </c>
      <c r="CH529" s="409">
        <v>922</v>
      </c>
      <c r="CI529" s="409">
        <v>726</v>
      </c>
      <c r="CJ529" s="409">
        <v>692</v>
      </c>
      <c r="CK529" s="409">
        <v>669</v>
      </c>
      <c r="CL529" s="409">
        <v>636</v>
      </c>
      <c r="CM529" s="409">
        <v>582</v>
      </c>
      <c r="CN529" s="409">
        <v>493</v>
      </c>
      <c r="CO529" s="409">
        <v>454</v>
      </c>
      <c r="CP529" s="409">
        <v>444</v>
      </c>
      <c r="CQ529" s="409">
        <v>390</v>
      </c>
      <c r="CR529" s="409">
        <v>364</v>
      </c>
      <c r="CS529" s="409">
        <v>354</v>
      </c>
      <c r="CT529" s="409">
        <v>301</v>
      </c>
      <c r="CU529" s="409">
        <v>299</v>
      </c>
      <c r="CV529" s="409">
        <v>272</v>
      </c>
      <c r="CW529" s="409">
        <v>190</v>
      </c>
      <c r="CX529" s="409">
        <v>172</v>
      </c>
      <c r="CY529" s="409">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5" x14ac:dyDescent="0.35">
      <c r="A530" s="51" t="s">
        <v>479</v>
      </c>
      <c r="B530" s="2" t="s">
        <v>366</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409">
        <v>515</v>
      </c>
      <c r="N530" s="409">
        <v>482</v>
      </c>
      <c r="O530" s="409">
        <v>468</v>
      </c>
      <c r="P530" s="409">
        <v>544</v>
      </c>
      <c r="Q530" s="409">
        <v>517</v>
      </c>
      <c r="R530" s="409">
        <v>524</v>
      </c>
      <c r="S530" s="409">
        <v>552</v>
      </c>
      <c r="T530" s="409">
        <v>567</v>
      </c>
      <c r="U530" s="409">
        <v>557</v>
      </c>
      <c r="V530" s="409">
        <v>602</v>
      </c>
      <c r="W530" s="409">
        <v>629</v>
      </c>
      <c r="X530" s="409">
        <v>558</v>
      </c>
      <c r="Y530" s="409">
        <v>617</v>
      </c>
      <c r="Z530" s="409">
        <v>581</v>
      </c>
      <c r="AA530" s="409">
        <v>542</v>
      </c>
      <c r="AB530" s="409">
        <v>581</v>
      </c>
      <c r="AC530" s="409">
        <v>571</v>
      </c>
      <c r="AD530" s="409">
        <v>586</v>
      </c>
      <c r="AE530" s="409">
        <v>584</v>
      </c>
      <c r="AF530" s="409">
        <v>509</v>
      </c>
      <c r="AG530" s="409">
        <v>485</v>
      </c>
      <c r="AH530" s="409">
        <v>512</v>
      </c>
      <c r="AI530" s="409">
        <v>570</v>
      </c>
      <c r="AJ530" s="409">
        <v>548</v>
      </c>
      <c r="AK530" s="409">
        <v>585</v>
      </c>
      <c r="AL530" s="409">
        <v>506</v>
      </c>
      <c r="AM530" s="409">
        <v>600</v>
      </c>
      <c r="AN530" s="409">
        <v>555</v>
      </c>
      <c r="AO530" s="409">
        <v>584</v>
      </c>
      <c r="AP530" s="409">
        <v>553</v>
      </c>
      <c r="AQ530" s="409">
        <v>555</v>
      </c>
      <c r="AR530" s="409">
        <v>529</v>
      </c>
      <c r="AS530" s="409">
        <v>512</v>
      </c>
      <c r="AT530" s="409">
        <v>536</v>
      </c>
      <c r="AU530" s="409">
        <v>482</v>
      </c>
      <c r="AV530" s="409">
        <v>424</v>
      </c>
      <c r="AW530" s="409">
        <v>488</v>
      </c>
      <c r="AX530" s="409">
        <v>430</v>
      </c>
      <c r="AY530" s="409">
        <v>450</v>
      </c>
      <c r="AZ530" s="409">
        <v>442</v>
      </c>
      <c r="BA530" s="409">
        <v>484</v>
      </c>
      <c r="BB530" s="409">
        <v>471</v>
      </c>
      <c r="BC530" s="409">
        <v>382</v>
      </c>
      <c r="BD530" s="409">
        <v>424</v>
      </c>
      <c r="BE530" s="409">
        <v>497</v>
      </c>
      <c r="BF530" s="409">
        <v>498</v>
      </c>
      <c r="BG530" s="409">
        <v>537</v>
      </c>
      <c r="BH530" s="409">
        <v>512</v>
      </c>
      <c r="BI530" s="409">
        <v>633</v>
      </c>
      <c r="BJ530" s="409">
        <v>614</v>
      </c>
      <c r="BK530" s="409">
        <v>618</v>
      </c>
      <c r="BL530" s="409">
        <v>665</v>
      </c>
      <c r="BM530" s="409">
        <v>643</v>
      </c>
      <c r="BN530" s="409">
        <v>712</v>
      </c>
      <c r="BO530" s="409">
        <v>658</v>
      </c>
      <c r="BP530" s="409">
        <v>751</v>
      </c>
      <c r="BQ530" s="409">
        <v>729</v>
      </c>
      <c r="BR530" s="409">
        <v>702</v>
      </c>
      <c r="BS530" s="409">
        <v>698</v>
      </c>
      <c r="BT530" s="409">
        <v>659</v>
      </c>
      <c r="BU530" s="409">
        <v>748</v>
      </c>
      <c r="BV530" s="409">
        <v>657</v>
      </c>
      <c r="BW530" s="409">
        <v>610</v>
      </c>
      <c r="BX530" s="409">
        <v>617</v>
      </c>
      <c r="BY530" s="409">
        <v>596</v>
      </c>
      <c r="BZ530" s="409">
        <v>645</v>
      </c>
      <c r="CA530" s="409">
        <v>590</v>
      </c>
      <c r="CB530" s="409">
        <v>615</v>
      </c>
      <c r="CC530" s="409">
        <v>587</v>
      </c>
      <c r="CD530" s="409">
        <v>585</v>
      </c>
      <c r="CE530" s="409">
        <v>654</v>
      </c>
      <c r="CF530" s="409">
        <v>723</v>
      </c>
      <c r="CG530" s="409">
        <v>698</v>
      </c>
      <c r="CH530" s="409">
        <v>744</v>
      </c>
      <c r="CI530" s="409">
        <v>486</v>
      </c>
      <c r="CJ530" s="409">
        <v>483</v>
      </c>
      <c r="CK530" s="409">
        <v>505</v>
      </c>
      <c r="CL530" s="409">
        <v>471</v>
      </c>
      <c r="CM530" s="409">
        <v>397</v>
      </c>
      <c r="CN530" s="409">
        <v>386</v>
      </c>
      <c r="CO530" s="409">
        <v>331</v>
      </c>
      <c r="CP530" s="409">
        <v>307</v>
      </c>
      <c r="CQ530" s="409">
        <v>298</v>
      </c>
      <c r="CR530" s="409">
        <v>276</v>
      </c>
      <c r="CS530" s="409">
        <v>223</v>
      </c>
      <c r="CT530" s="409">
        <v>200</v>
      </c>
      <c r="CU530" s="409">
        <v>175</v>
      </c>
      <c r="CV530" s="409">
        <v>155</v>
      </c>
      <c r="CW530" s="409">
        <v>126</v>
      </c>
      <c r="CX530" s="409">
        <v>114</v>
      </c>
      <c r="CY530" s="409">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5" x14ac:dyDescent="0.35">
      <c r="A531" s="51" t="s">
        <v>479</v>
      </c>
      <c r="B531" s="2" t="s">
        <v>367</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409">
        <v>704</v>
      </c>
      <c r="N531" s="409">
        <v>775</v>
      </c>
      <c r="O531" s="409">
        <v>820</v>
      </c>
      <c r="P531" s="409">
        <v>871</v>
      </c>
      <c r="Q531" s="409">
        <v>889</v>
      </c>
      <c r="R531" s="409">
        <v>886</v>
      </c>
      <c r="S531" s="409">
        <v>928</v>
      </c>
      <c r="T531" s="409">
        <v>917</v>
      </c>
      <c r="U531" s="409">
        <v>997</v>
      </c>
      <c r="V531" s="409">
        <v>969</v>
      </c>
      <c r="W531" s="409">
        <v>1046</v>
      </c>
      <c r="X531" s="409">
        <v>977</v>
      </c>
      <c r="Y531" s="409">
        <v>1054</v>
      </c>
      <c r="Z531" s="409">
        <v>991</v>
      </c>
      <c r="AA531" s="409">
        <v>903</v>
      </c>
      <c r="AB531" s="409">
        <v>947</v>
      </c>
      <c r="AC531" s="409">
        <v>901</v>
      </c>
      <c r="AD531" s="409">
        <v>827</v>
      </c>
      <c r="AE531" s="409">
        <v>816</v>
      </c>
      <c r="AF531" s="409">
        <v>844</v>
      </c>
      <c r="AG531" s="409">
        <v>772</v>
      </c>
      <c r="AH531" s="409">
        <v>876</v>
      </c>
      <c r="AI531" s="409">
        <v>839</v>
      </c>
      <c r="AJ531" s="409">
        <v>892</v>
      </c>
      <c r="AK531" s="409">
        <v>893</v>
      </c>
      <c r="AL531" s="409">
        <v>873</v>
      </c>
      <c r="AM531" s="409">
        <v>976</v>
      </c>
      <c r="AN531" s="409">
        <v>885</v>
      </c>
      <c r="AO531" s="409">
        <v>1032</v>
      </c>
      <c r="AP531" s="409">
        <v>978</v>
      </c>
      <c r="AQ531" s="409">
        <v>976</v>
      </c>
      <c r="AR531" s="409">
        <v>992</v>
      </c>
      <c r="AS531" s="409">
        <v>1066</v>
      </c>
      <c r="AT531" s="409">
        <v>984</v>
      </c>
      <c r="AU531" s="409">
        <v>935</v>
      </c>
      <c r="AV531" s="409">
        <v>942</v>
      </c>
      <c r="AW531" s="409">
        <v>893</v>
      </c>
      <c r="AX531" s="409">
        <v>908</v>
      </c>
      <c r="AY531" s="409">
        <v>896</v>
      </c>
      <c r="AZ531" s="409">
        <v>936</v>
      </c>
      <c r="BA531" s="409">
        <v>856</v>
      </c>
      <c r="BB531" s="409">
        <v>832</v>
      </c>
      <c r="BC531" s="409">
        <v>868</v>
      </c>
      <c r="BD531" s="409">
        <v>773</v>
      </c>
      <c r="BE531" s="409">
        <v>829</v>
      </c>
      <c r="BF531" s="409">
        <v>862</v>
      </c>
      <c r="BG531" s="409">
        <v>907</v>
      </c>
      <c r="BH531" s="409">
        <v>959</v>
      </c>
      <c r="BI531" s="409">
        <v>1155</v>
      </c>
      <c r="BJ531" s="409">
        <v>1148</v>
      </c>
      <c r="BK531" s="409">
        <v>1095</v>
      </c>
      <c r="BL531" s="409">
        <v>1158</v>
      </c>
      <c r="BM531" s="409">
        <v>1150</v>
      </c>
      <c r="BN531" s="409">
        <v>1089</v>
      </c>
      <c r="BO531" s="409">
        <v>1116</v>
      </c>
      <c r="BP531" s="409">
        <v>1146</v>
      </c>
      <c r="BQ531" s="409">
        <v>1181</v>
      </c>
      <c r="BR531" s="409">
        <v>1045</v>
      </c>
      <c r="BS531" s="409">
        <v>1097</v>
      </c>
      <c r="BT531" s="409">
        <v>1068</v>
      </c>
      <c r="BU531" s="409">
        <v>996</v>
      </c>
      <c r="BV531" s="409">
        <v>1037</v>
      </c>
      <c r="BW531" s="409">
        <v>939</v>
      </c>
      <c r="BX531" s="409">
        <v>891</v>
      </c>
      <c r="BY531" s="409">
        <v>898</v>
      </c>
      <c r="BZ531" s="409">
        <v>835</v>
      </c>
      <c r="CA531" s="409">
        <v>829</v>
      </c>
      <c r="CB531" s="409">
        <v>859</v>
      </c>
      <c r="CC531" s="409">
        <v>857</v>
      </c>
      <c r="CD531" s="409">
        <v>897</v>
      </c>
      <c r="CE531" s="409">
        <v>869</v>
      </c>
      <c r="CF531" s="409">
        <v>949</v>
      </c>
      <c r="CG531" s="409">
        <v>972</v>
      </c>
      <c r="CH531" s="409">
        <v>1054</v>
      </c>
      <c r="CI531" s="409">
        <v>707</v>
      </c>
      <c r="CJ531" s="409">
        <v>694</v>
      </c>
      <c r="CK531" s="409">
        <v>749</v>
      </c>
      <c r="CL531" s="409">
        <v>658</v>
      </c>
      <c r="CM531" s="409">
        <v>548</v>
      </c>
      <c r="CN531" s="409">
        <v>485</v>
      </c>
      <c r="CO531" s="409">
        <v>493</v>
      </c>
      <c r="CP531" s="409">
        <v>447</v>
      </c>
      <c r="CQ531" s="409">
        <v>413</v>
      </c>
      <c r="CR531" s="409">
        <v>350</v>
      </c>
      <c r="CS531" s="409">
        <v>302</v>
      </c>
      <c r="CT531" s="409">
        <v>273</v>
      </c>
      <c r="CU531" s="409">
        <v>229</v>
      </c>
      <c r="CV531" s="409">
        <v>200</v>
      </c>
      <c r="CW531" s="409">
        <v>196</v>
      </c>
      <c r="CX531" s="409">
        <v>160</v>
      </c>
      <c r="CY531" s="409">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5" x14ac:dyDescent="0.35">
      <c r="A532" s="51" t="s">
        <v>479</v>
      </c>
      <c r="B532" s="2" t="s">
        <v>364</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409">
        <v>547</v>
      </c>
      <c r="N532" s="409">
        <v>548</v>
      </c>
      <c r="O532" s="409">
        <v>606</v>
      </c>
      <c r="P532" s="409">
        <v>567</v>
      </c>
      <c r="Q532" s="409">
        <v>639</v>
      </c>
      <c r="R532" s="409">
        <v>628</v>
      </c>
      <c r="S532" s="409">
        <v>714</v>
      </c>
      <c r="T532" s="409">
        <v>650</v>
      </c>
      <c r="U532" s="409">
        <v>677</v>
      </c>
      <c r="V532" s="409">
        <v>696</v>
      </c>
      <c r="W532" s="409">
        <v>750</v>
      </c>
      <c r="X532" s="409">
        <v>724</v>
      </c>
      <c r="Y532" s="409">
        <v>688</v>
      </c>
      <c r="Z532" s="409">
        <v>725</v>
      </c>
      <c r="AA532" s="409">
        <v>737</v>
      </c>
      <c r="AB532" s="409">
        <v>653</v>
      </c>
      <c r="AC532" s="409">
        <v>663</v>
      </c>
      <c r="AD532" s="409">
        <v>672</v>
      </c>
      <c r="AE532" s="409">
        <v>716</v>
      </c>
      <c r="AF532" s="409">
        <v>930</v>
      </c>
      <c r="AG532" s="409">
        <v>1050</v>
      </c>
      <c r="AH532" s="409">
        <v>1094</v>
      </c>
      <c r="AI532" s="409">
        <v>1094</v>
      </c>
      <c r="AJ532" s="409">
        <v>990</v>
      </c>
      <c r="AK532" s="409">
        <v>992</v>
      </c>
      <c r="AL532" s="409">
        <v>952</v>
      </c>
      <c r="AM532" s="409">
        <v>1065</v>
      </c>
      <c r="AN532" s="409">
        <v>951</v>
      </c>
      <c r="AO532" s="409">
        <v>789</v>
      </c>
      <c r="AP532" s="409">
        <v>863</v>
      </c>
      <c r="AQ532" s="409">
        <v>834</v>
      </c>
      <c r="AR532" s="409">
        <v>780</v>
      </c>
      <c r="AS532" s="409">
        <v>726</v>
      </c>
      <c r="AT532" s="409">
        <v>685</v>
      </c>
      <c r="AU532" s="409">
        <v>640</v>
      </c>
      <c r="AV532" s="409">
        <v>676</v>
      </c>
      <c r="AW532" s="409">
        <v>608</v>
      </c>
      <c r="AX532" s="409">
        <v>610</v>
      </c>
      <c r="AY532" s="409">
        <v>650</v>
      </c>
      <c r="AZ532" s="409">
        <v>664</v>
      </c>
      <c r="BA532" s="409">
        <v>649</v>
      </c>
      <c r="BB532" s="409">
        <v>607</v>
      </c>
      <c r="BC532" s="409">
        <v>573</v>
      </c>
      <c r="BD532" s="409">
        <v>559</v>
      </c>
      <c r="BE532" s="409">
        <v>552</v>
      </c>
      <c r="BF532" s="409">
        <v>609</v>
      </c>
      <c r="BG532" s="409">
        <v>637</v>
      </c>
      <c r="BH532" s="409">
        <v>720</v>
      </c>
      <c r="BI532" s="409">
        <v>728</v>
      </c>
      <c r="BJ532" s="409">
        <v>800</v>
      </c>
      <c r="BK532" s="409">
        <v>747</v>
      </c>
      <c r="BL532" s="409">
        <v>718</v>
      </c>
      <c r="BM532" s="409">
        <v>798</v>
      </c>
      <c r="BN532" s="409">
        <v>772</v>
      </c>
      <c r="BO532" s="409">
        <v>815</v>
      </c>
      <c r="BP532" s="409">
        <v>843</v>
      </c>
      <c r="BQ532" s="409">
        <v>845</v>
      </c>
      <c r="BR532" s="409">
        <v>891</v>
      </c>
      <c r="BS532" s="409">
        <v>848</v>
      </c>
      <c r="BT532" s="409">
        <v>849</v>
      </c>
      <c r="BU532" s="409">
        <v>756</v>
      </c>
      <c r="BV532" s="409">
        <v>771</v>
      </c>
      <c r="BW532" s="409">
        <v>853</v>
      </c>
      <c r="BX532" s="409">
        <v>795</v>
      </c>
      <c r="BY532" s="409">
        <v>727</v>
      </c>
      <c r="BZ532" s="409">
        <v>732</v>
      </c>
      <c r="CA532" s="409">
        <v>728</v>
      </c>
      <c r="CB532" s="409">
        <v>736</v>
      </c>
      <c r="CC532" s="409">
        <v>694</v>
      </c>
      <c r="CD532" s="409">
        <v>717</v>
      </c>
      <c r="CE532" s="409">
        <v>732</v>
      </c>
      <c r="CF532" s="409">
        <v>816</v>
      </c>
      <c r="CG532" s="409">
        <v>823</v>
      </c>
      <c r="CH532" s="409">
        <v>836</v>
      </c>
      <c r="CI532" s="409">
        <v>682</v>
      </c>
      <c r="CJ532" s="409">
        <v>609</v>
      </c>
      <c r="CK532" s="409">
        <v>586</v>
      </c>
      <c r="CL532" s="409">
        <v>600</v>
      </c>
      <c r="CM532" s="409">
        <v>498</v>
      </c>
      <c r="CN532" s="409">
        <v>380</v>
      </c>
      <c r="CO532" s="409">
        <v>400</v>
      </c>
      <c r="CP532" s="409">
        <v>397</v>
      </c>
      <c r="CQ532" s="409">
        <v>367</v>
      </c>
      <c r="CR532" s="409">
        <v>332</v>
      </c>
      <c r="CS532" s="409">
        <v>272</v>
      </c>
      <c r="CT532" s="409">
        <v>258</v>
      </c>
      <c r="CU532" s="409">
        <v>237</v>
      </c>
      <c r="CV532" s="409">
        <v>197</v>
      </c>
      <c r="CW532" s="409">
        <v>155</v>
      </c>
      <c r="CX532" s="409">
        <v>167</v>
      </c>
      <c r="CY532" s="409">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5" x14ac:dyDescent="0.35">
      <c r="A533" s="51" t="s">
        <v>479</v>
      </c>
      <c r="B533" s="2" t="s">
        <v>363</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409">
        <v>308</v>
      </c>
      <c r="N533" s="409">
        <v>307</v>
      </c>
      <c r="O533" s="409">
        <v>343</v>
      </c>
      <c r="P533" s="409">
        <v>381</v>
      </c>
      <c r="Q533" s="409">
        <v>362</v>
      </c>
      <c r="R533" s="409">
        <v>339</v>
      </c>
      <c r="S533" s="409">
        <v>415</v>
      </c>
      <c r="T533" s="409">
        <v>431</v>
      </c>
      <c r="U533" s="409">
        <v>408</v>
      </c>
      <c r="V533" s="409">
        <v>435</v>
      </c>
      <c r="W533" s="409">
        <v>411</v>
      </c>
      <c r="X533" s="409">
        <v>438</v>
      </c>
      <c r="Y533" s="409">
        <v>414</v>
      </c>
      <c r="Z533" s="409">
        <v>387</v>
      </c>
      <c r="AA533" s="409">
        <v>402</v>
      </c>
      <c r="AB533" s="409">
        <v>344</v>
      </c>
      <c r="AC533" s="409">
        <v>344</v>
      </c>
      <c r="AD533" s="409">
        <v>358</v>
      </c>
      <c r="AE533" s="409">
        <v>322</v>
      </c>
      <c r="AF533" s="409">
        <v>321</v>
      </c>
      <c r="AG533" s="409">
        <v>307</v>
      </c>
      <c r="AH533" s="409">
        <v>339</v>
      </c>
      <c r="AI533" s="409">
        <v>325</v>
      </c>
      <c r="AJ533" s="409">
        <v>372</v>
      </c>
      <c r="AK533" s="409">
        <v>404</v>
      </c>
      <c r="AL533" s="409">
        <v>345</v>
      </c>
      <c r="AM533" s="409">
        <v>412</v>
      </c>
      <c r="AN533" s="409">
        <v>361</v>
      </c>
      <c r="AO533" s="409">
        <v>365</v>
      </c>
      <c r="AP533" s="409">
        <v>437</v>
      </c>
      <c r="AQ533" s="409">
        <v>417</v>
      </c>
      <c r="AR533" s="409">
        <v>361</v>
      </c>
      <c r="AS533" s="409">
        <v>361</v>
      </c>
      <c r="AT533" s="409">
        <v>429</v>
      </c>
      <c r="AU533" s="409">
        <v>316</v>
      </c>
      <c r="AV533" s="409">
        <v>298</v>
      </c>
      <c r="AW533" s="409">
        <v>362</v>
      </c>
      <c r="AX533" s="409">
        <v>333</v>
      </c>
      <c r="AY533" s="409">
        <v>355</v>
      </c>
      <c r="AZ533" s="409">
        <v>392</v>
      </c>
      <c r="BA533" s="409">
        <v>364</v>
      </c>
      <c r="BB533" s="409">
        <v>380</v>
      </c>
      <c r="BC533" s="409">
        <v>356</v>
      </c>
      <c r="BD533" s="409">
        <v>324</v>
      </c>
      <c r="BE533" s="409">
        <v>318</v>
      </c>
      <c r="BF533" s="409">
        <v>379</v>
      </c>
      <c r="BG533" s="409">
        <v>379</v>
      </c>
      <c r="BH533" s="409">
        <v>445</v>
      </c>
      <c r="BI533" s="409">
        <v>416</v>
      </c>
      <c r="BJ533" s="409">
        <v>502</v>
      </c>
      <c r="BK533" s="409">
        <v>435</v>
      </c>
      <c r="BL533" s="409">
        <v>451</v>
      </c>
      <c r="BM533" s="409">
        <v>449</v>
      </c>
      <c r="BN533" s="409">
        <v>512</v>
      </c>
      <c r="BO533" s="409">
        <v>492</v>
      </c>
      <c r="BP533" s="409">
        <v>505</v>
      </c>
      <c r="BQ533" s="409">
        <v>473</v>
      </c>
      <c r="BR533" s="409">
        <v>533</v>
      </c>
      <c r="BS533" s="409">
        <v>482</v>
      </c>
      <c r="BT533" s="409">
        <v>516</v>
      </c>
      <c r="BU533" s="409">
        <v>513</v>
      </c>
      <c r="BV533" s="409">
        <v>540</v>
      </c>
      <c r="BW533" s="409">
        <v>517</v>
      </c>
      <c r="BX533" s="409">
        <v>482</v>
      </c>
      <c r="BY533" s="409">
        <v>508</v>
      </c>
      <c r="BZ533" s="409">
        <v>480</v>
      </c>
      <c r="CA533" s="409">
        <v>503</v>
      </c>
      <c r="CB533" s="409">
        <v>480</v>
      </c>
      <c r="CC533" s="409">
        <v>469</v>
      </c>
      <c r="CD533" s="409">
        <v>455</v>
      </c>
      <c r="CE533" s="409">
        <v>509</v>
      </c>
      <c r="CF533" s="409">
        <v>537</v>
      </c>
      <c r="CG533" s="409">
        <v>541</v>
      </c>
      <c r="CH533" s="409">
        <v>510</v>
      </c>
      <c r="CI533" s="409">
        <v>395</v>
      </c>
      <c r="CJ533" s="409">
        <v>426</v>
      </c>
      <c r="CK533" s="409">
        <v>420</v>
      </c>
      <c r="CL533" s="409">
        <v>377</v>
      </c>
      <c r="CM533" s="409">
        <v>300</v>
      </c>
      <c r="CN533" s="409">
        <v>275</v>
      </c>
      <c r="CO533" s="409">
        <v>273</v>
      </c>
      <c r="CP533" s="409">
        <v>283</v>
      </c>
      <c r="CQ533" s="409">
        <v>250</v>
      </c>
      <c r="CR533" s="409">
        <v>219</v>
      </c>
      <c r="CS533" s="409">
        <v>195</v>
      </c>
      <c r="CT533" s="409">
        <v>150</v>
      </c>
      <c r="CU533" s="409">
        <v>97</v>
      </c>
      <c r="CV533" s="409">
        <v>112</v>
      </c>
      <c r="CW533" s="409">
        <v>109</v>
      </c>
      <c r="CX533" s="409">
        <v>86</v>
      </c>
      <c r="CY533" s="409">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5" x14ac:dyDescent="0.35">
      <c r="A534" s="51" t="s">
        <v>479</v>
      </c>
      <c r="B534" s="2" t="s">
        <v>377</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409">
        <v>333</v>
      </c>
      <c r="N534" s="409">
        <v>328</v>
      </c>
      <c r="O534" s="409">
        <v>376</v>
      </c>
      <c r="P534" s="409">
        <v>367</v>
      </c>
      <c r="Q534" s="409">
        <v>371</v>
      </c>
      <c r="R534" s="409">
        <v>415</v>
      </c>
      <c r="S534" s="409">
        <v>370</v>
      </c>
      <c r="T534" s="409">
        <v>378</v>
      </c>
      <c r="U534" s="409">
        <v>384</v>
      </c>
      <c r="V534" s="409">
        <v>421</v>
      </c>
      <c r="W534" s="409">
        <v>368</v>
      </c>
      <c r="X534" s="409">
        <v>367</v>
      </c>
      <c r="Y534" s="409">
        <v>403</v>
      </c>
      <c r="Z534" s="409">
        <v>392</v>
      </c>
      <c r="AA534" s="409">
        <v>362</v>
      </c>
      <c r="AB534" s="409">
        <v>317</v>
      </c>
      <c r="AC534" s="409">
        <v>322</v>
      </c>
      <c r="AD534" s="409">
        <v>340</v>
      </c>
      <c r="AE534" s="409">
        <v>353</v>
      </c>
      <c r="AF534" s="409">
        <v>323</v>
      </c>
      <c r="AG534" s="409">
        <v>338</v>
      </c>
      <c r="AH534" s="409">
        <v>356</v>
      </c>
      <c r="AI534" s="409">
        <v>285</v>
      </c>
      <c r="AJ534" s="409">
        <v>369</v>
      </c>
      <c r="AK534" s="409">
        <v>369</v>
      </c>
      <c r="AL534" s="409">
        <v>387</v>
      </c>
      <c r="AM534" s="409">
        <v>424</v>
      </c>
      <c r="AN534" s="409">
        <v>414</v>
      </c>
      <c r="AO534" s="409">
        <v>395</v>
      </c>
      <c r="AP534" s="409">
        <v>396</v>
      </c>
      <c r="AQ534" s="409">
        <v>470</v>
      </c>
      <c r="AR534" s="409">
        <v>409</v>
      </c>
      <c r="AS534" s="409">
        <v>413</v>
      </c>
      <c r="AT534" s="409">
        <v>397</v>
      </c>
      <c r="AU534" s="409">
        <v>387</v>
      </c>
      <c r="AV534" s="409">
        <v>397</v>
      </c>
      <c r="AW534" s="409">
        <v>429</v>
      </c>
      <c r="AX534" s="409">
        <v>338</v>
      </c>
      <c r="AY534" s="409">
        <v>381</v>
      </c>
      <c r="AZ534" s="409">
        <v>394</v>
      </c>
      <c r="BA534" s="409">
        <v>375</v>
      </c>
      <c r="BB534" s="409">
        <v>336</v>
      </c>
      <c r="BC534" s="409">
        <v>317</v>
      </c>
      <c r="BD534" s="409">
        <v>316</v>
      </c>
      <c r="BE534" s="409">
        <v>300</v>
      </c>
      <c r="BF534" s="409">
        <v>313</v>
      </c>
      <c r="BG534" s="409">
        <v>298</v>
      </c>
      <c r="BH534" s="409">
        <v>325</v>
      </c>
      <c r="BI534" s="409">
        <v>384</v>
      </c>
      <c r="BJ534" s="409">
        <v>402</v>
      </c>
      <c r="BK534" s="409">
        <v>358</v>
      </c>
      <c r="BL534" s="409">
        <v>397</v>
      </c>
      <c r="BM534" s="409">
        <v>428</v>
      </c>
      <c r="BN534" s="409">
        <v>418</v>
      </c>
      <c r="BO534" s="409">
        <v>447</v>
      </c>
      <c r="BP534" s="409">
        <v>389</v>
      </c>
      <c r="BQ534" s="409">
        <v>410</v>
      </c>
      <c r="BR534" s="409">
        <v>387</v>
      </c>
      <c r="BS534" s="409">
        <v>418</v>
      </c>
      <c r="BT534" s="409">
        <v>396</v>
      </c>
      <c r="BU534" s="409">
        <v>423</v>
      </c>
      <c r="BV534" s="409">
        <v>397</v>
      </c>
      <c r="BW534" s="409">
        <v>400</v>
      </c>
      <c r="BX534" s="409">
        <v>342</v>
      </c>
      <c r="BY534" s="409">
        <v>310</v>
      </c>
      <c r="BZ534" s="409">
        <v>315</v>
      </c>
      <c r="CA534" s="409">
        <v>350</v>
      </c>
      <c r="CB534" s="409">
        <v>317</v>
      </c>
      <c r="CC534" s="409">
        <v>314</v>
      </c>
      <c r="CD534" s="409">
        <v>301</v>
      </c>
      <c r="CE534" s="409">
        <v>292</v>
      </c>
      <c r="CF534" s="409">
        <v>327</v>
      </c>
      <c r="CG534" s="409">
        <v>315</v>
      </c>
      <c r="CH534" s="409">
        <v>304</v>
      </c>
      <c r="CI534" s="409">
        <v>234</v>
      </c>
      <c r="CJ534" s="409">
        <v>253</v>
      </c>
      <c r="CK534" s="409">
        <v>246</v>
      </c>
      <c r="CL534" s="409">
        <v>204</v>
      </c>
      <c r="CM534" s="409">
        <v>187</v>
      </c>
      <c r="CN534" s="409">
        <v>165</v>
      </c>
      <c r="CO534" s="409">
        <v>162</v>
      </c>
      <c r="CP534" s="409">
        <v>167</v>
      </c>
      <c r="CQ534" s="409">
        <v>137</v>
      </c>
      <c r="CR534" s="409">
        <v>121</v>
      </c>
      <c r="CS534" s="409">
        <v>137</v>
      </c>
      <c r="CT534" s="409">
        <v>97</v>
      </c>
      <c r="CU534" s="409">
        <v>63</v>
      </c>
      <c r="CV534" s="409">
        <v>55</v>
      </c>
      <c r="CW534" s="409">
        <v>60</v>
      </c>
      <c r="CX534" s="409">
        <v>44</v>
      </c>
      <c r="CY534" s="409">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5" x14ac:dyDescent="0.35">
      <c r="A535" s="51" t="s">
        <v>479</v>
      </c>
      <c r="B535" s="2" t="s">
        <v>380</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409">
        <v>380</v>
      </c>
      <c r="N535" s="409">
        <v>361</v>
      </c>
      <c r="O535" s="409">
        <v>426</v>
      </c>
      <c r="P535" s="409">
        <v>482</v>
      </c>
      <c r="Q535" s="409">
        <v>480</v>
      </c>
      <c r="R535" s="409">
        <v>502</v>
      </c>
      <c r="S535" s="409">
        <v>473</v>
      </c>
      <c r="T535" s="409">
        <v>519</v>
      </c>
      <c r="U535" s="409">
        <v>515</v>
      </c>
      <c r="V535" s="409">
        <v>522</v>
      </c>
      <c r="W535" s="409">
        <v>503</v>
      </c>
      <c r="X535" s="409">
        <v>558</v>
      </c>
      <c r="Y535" s="409">
        <v>533</v>
      </c>
      <c r="Z535" s="409">
        <v>587</v>
      </c>
      <c r="AA535" s="409">
        <v>515</v>
      </c>
      <c r="AB535" s="409">
        <v>555</v>
      </c>
      <c r="AC535" s="409">
        <v>561</v>
      </c>
      <c r="AD535" s="409">
        <v>538</v>
      </c>
      <c r="AE535" s="409">
        <v>494</v>
      </c>
      <c r="AF535" s="409">
        <v>439</v>
      </c>
      <c r="AG535" s="409">
        <v>355</v>
      </c>
      <c r="AH535" s="409">
        <v>404</v>
      </c>
      <c r="AI535" s="409">
        <v>462</v>
      </c>
      <c r="AJ535" s="409">
        <v>516</v>
      </c>
      <c r="AK535" s="409">
        <v>526</v>
      </c>
      <c r="AL535" s="409">
        <v>574</v>
      </c>
      <c r="AM535" s="409">
        <v>586</v>
      </c>
      <c r="AN535" s="409">
        <v>465</v>
      </c>
      <c r="AO535" s="409">
        <v>471</v>
      </c>
      <c r="AP535" s="409">
        <v>600</v>
      </c>
      <c r="AQ535" s="409">
        <v>475</v>
      </c>
      <c r="AR535" s="409">
        <v>486</v>
      </c>
      <c r="AS535" s="409">
        <v>473</v>
      </c>
      <c r="AT535" s="409">
        <v>468</v>
      </c>
      <c r="AU535" s="409">
        <v>441</v>
      </c>
      <c r="AV535" s="409">
        <v>435</v>
      </c>
      <c r="AW535" s="409">
        <v>463</v>
      </c>
      <c r="AX535" s="409">
        <v>458</v>
      </c>
      <c r="AY535" s="409">
        <v>440</v>
      </c>
      <c r="AZ535" s="409">
        <v>454</v>
      </c>
      <c r="BA535" s="409">
        <v>458</v>
      </c>
      <c r="BB535" s="409">
        <v>500</v>
      </c>
      <c r="BC535" s="409">
        <v>415</v>
      </c>
      <c r="BD535" s="409">
        <v>482</v>
      </c>
      <c r="BE535" s="409">
        <v>430</v>
      </c>
      <c r="BF535" s="409">
        <v>493</v>
      </c>
      <c r="BG535" s="409">
        <v>520</v>
      </c>
      <c r="BH535" s="409">
        <v>583</v>
      </c>
      <c r="BI535" s="409">
        <v>617</v>
      </c>
      <c r="BJ535" s="409">
        <v>686</v>
      </c>
      <c r="BK535" s="409">
        <v>660</v>
      </c>
      <c r="BL535" s="409">
        <v>709</v>
      </c>
      <c r="BM535" s="409">
        <v>751</v>
      </c>
      <c r="BN535" s="409">
        <v>769</v>
      </c>
      <c r="BO535" s="409">
        <v>807</v>
      </c>
      <c r="BP535" s="409">
        <v>819</v>
      </c>
      <c r="BQ535" s="409">
        <v>782</v>
      </c>
      <c r="BR535" s="409">
        <v>760</v>
      </c>
      <c r="BS535" s="409">
        <v>803</v>
      </c>
      <c r="BT535" s="409">
        <v>695</v>
      </c>
      <c r="BU535" s="409">
        <v>695</v>
      </c>
      <c r="BV535" s="409">
        <v>657</v>
      </c>
      <c r="BW535" s="409">
        <v>681</v>
      </c>
      <c r="BX535" s="409">
        <v>634</v>
      </c>
      <c r="BY535" s="409">
        <v>579</v>
      </c>
      <c r="BZ535" s="409">
        <v>618</v>
      </c>
      <c r="CA535" s="409">
        <v>596</v>
      </c>
      <c r="CB535" s="409">
        <v>574</v>
      </c>
      <c r="CC535" s="409">
        <v>620</v>
      </c>
      <c r="CD535" s="409">
        <v>656</v>
      </c>
      <c r="CE535" s="409">
        <v>644</v>
      </c>
      <c r="CF535" s="409">
        <v>643</v>
      </c>
      <c r="CG535" s="409">
        <v>664</v>
      </c>
      <c r="CH535" s="409">
        <v>713</v>
      </c>
      <c r="CI535" s="409">
        <v>545</v>
      </c>
      <c r="CJ535" s="409">
        <v>538</v>
      </c>
      <c r="CK535" s="409">
        <v>539</v>
      </c>
      <c r="CL535" s="409">
        <v>496</v>
      </c>
      <c r="CM535" s="409">
        <v>403</v>
      </c>
      <c r="CN535" s="409">
        <v>361</v>
      </c>
      <c r="CO535" s="409">
        <v>373</v>
      </c>
      <c r="CP535" s="409">
        <v>311</v>
      </c>
      <c r="CQ535" s="409">
        <v>299</v>
      </c>
      <c r="CR535" s="409">
        <v>285</v>
      </c>
      <c r="CS535" s="409">
        <v>244</v>
      </c>
      <c r="CT535" s="409">
        <v>209</v>
      </c>
      <c r="CU535" s="409">
        <v>219</v>
      </c>
      <c r="CV535" s="409">
        <v>200</v>
      </c>
      <c r="CW535" s="409">
        <v>159</v>
      </c>
      <c r="CX535" s="409">
        <v>123</v>
      </c>
      <c r="CY535" s="409">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5" x14ac:dyDescent="0.35">
      <c r="A536" s="51" t="s">
        <v>479</v>
      </c>
      <c r="B536" s="2" t="s">
        <v>373</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409">
        <v>642</v>
      </c>
      <c r="N536" s="409">
        <v>705</v>
      </c>
      <c r="O536" s="409">
        <v>764</v>
      </c>
      <c r="P536" s="409">
        <v>748</v>
      </c>
      <c r="Q536" s="409">
        <v>797</v>
      </c>
      <c r="R536" s="409">
        <v>792</v>
      </c>
      <c r="S536" s="409">
        <v>812</v>
      </c>
      <c r="T536" s="409">
        <v>803</v>
      </c>
      <c r="U536" s="409">
        <v>892</v>
      </c>
      <c r="V536" s="409">
        <v>870</v>
      </c>
      <c r="W536" s="409">
        <v>811</v>
      </c>
      <c r="X536" s="409">
        <v>873</v>
      </c>
      <c r="Y536" s="409">
        <v>842</v>
      </c>
      <c r="Z536" s="409">
        <v>793</v>
      </c>
      <c r="AA536" s="409">
        <v>843</v>
      </c>
      <c r="AB536" s="409">
        <v>813</v>
      </c>
      <c r="AC536" s="409">
        <v>761</v>
      </c>
      <c r="AD536" s="409">
        <v>737</v>
      </c>
      <c r="AE536" s="409">
        <v>864</v>
      </c>
      <c r="AF536" s="409">
        <v>1357</v>
      </c>
      <c r="AG536" s="409">
        <v>1095</v>
      </c>
      <c r="AH536" s="409">
        <v>983</v>
      </c>
      <c r="AI536" s="409">
        <v>914</v>
      </c>
      <c r="AJ536" s="409">
        <v>548</v>
      </c>
      <c r="AK536" s="409">
        <v>725</v>
      </c>
      <c r="AL536" s="409">
        <v>839</v>
      </c>
      <c r="AM536" s="409">
        <v>900</v>
      </c>
      <c r="AN536" s="409">
        <v>887</v>
      </c>
      <c r="AO536" s="409">
        <v>809</v>
      </c>
      <c r="AP536" s="409">
        <v>882</v>
      </c>
      <c r="AQ536" s="409">
        <v>937</v>
      </c>
      <c r="AR536" s="409">
        <v>781</v>
      </c>
      <c r="AS536" s="409">
        <v>839</v>
      </c>
      <c r="AT536" s="409">
        <v>873</v>
      </c>
      <c r="AU536" s="409">
        <v>974</v>
      </c>
      <c r="AV536" s="409">
        <v>955</v>
      </c>
      <c r="AW536" s="409">
        <v>887</v>
      </c>
      <c r="AX536" s="409">
        <v>929</v>
      </c>
      <c r="AY536" s="409">
        <v>882</v>
      </c>
      <c r="AZ536" s="409">
        <v>926</v>
      </c>
      <c r="BA536" s="409">
        <v>949</v>
      </c>
      <c r="BB536" s="409">
        <v>904</v>
      </c>
      <c r="BC536" s="409">
        <v>890</v>
      </c>
      <c r="BD536" s="409">
        <v>807</v>
      </c>
      <c r="BE536" s="409">
        <v>779</v>
      </c>
      <c r="BF536" s="409">
        <v>816</v>
      </c>
      <c r="BG536" s="409">
        <v>812</v>
      </c>
      <c r="BH536" s="409">
        <v>869</v>
      </c>
      <c r="BI536" s="409">
        <v>891</v>
      </c>
      <c r="BJ536" s="409">
        <v>1006</v>
      </c>
      <c r="BK536" s="409">
        <v>948</v>
      </c>
      <c r="BL536" s="409">
        <v>963</v>
      </c>
      <c r="BM536" s="409">
        <v>1024</v>
      </c>
      <c r="BN536" s="409">
        <v>964</v>
      </c>
      <c r="BO536" s="409">
        <v>989</v>
      </c>
      <c r="BP536" s="409">
        <v>1011</v>
      </c>
      <c r="BQ536" s="409">
        <v>1033</v>
      </c>
      <c r="BR536" s="409">
        <v>1013</v>
      </c>
      <c r="BS536" s="409">
        <v>997</v>
      </c>
      <c r="BT536" s="409">
        <v>939</v>
      </c>
      <c r="BU536" s="409">
        <v>926</v>
      </c>
      <c r="BV536" s="409">
        <v>929</v>
      </c>
      <c r="BW536" s="409">
        <v>1023</v>
      </c>
      <c r="BX536" s="409">
        <v>917</v>
      </c>
      <c r="BY536" s="409">
        <v>881</v>
      </c>
      <c r="BZ536" s="409">
        <v>831</v>
      </c>
      <c r="CA536" s="409">
        <v>850</v>
      </c>
      <c r="CB536" s="409">
        <v>888</v>
      </c>
      <c r="CC536" s="409">
        <v>824</v>
      </c>
      <c r="CD536" s="409">
        <v>793</v>
      </c>
      <c r="CE536" s="409">
        <v>807</v>
      </c>
      <c r="CF536" s="409">
        <v>773</v>
      </c>
      <c r="CG536" s="409">
        <v>861</v>
      </c>
      <c r="CH536" s="409">
        <v>844</v>
      </c>
      <c r="CI536" s="409">
        <v>607</v>
      </c>
      <c r="CJ536" s="409">
        <v>615</v>
      </c>
      <c r="CK536" s="409">
        <v>605</v>
      </c>
      <c r="CL536" s="409">
        <v>583</v>
      </c>
      <c r="CM536" s="409">
        <v>523</v>
      </c>
      <c r="CN536" s="409">
        <v>418</v>
      </c>
      <c r="CO536" s="409">
        <v>427</v>
      </c>
      <c r="CP536" s="409">
        <v>386</v>
      </c>
      <c r="CQ536" s="409">
        <v>361</v>
      </c>
      <c r="CR536" s="409">
        <v>318</v>
      </c>
      <c r="CS536" s="409">
        <v>280</v>
      </c>
      <c r="CT536" s="409">
        <v>244</v>
      </c>
      <c r="CU536" s="409">
        <v>227</v>
      </c>
      <c r="CV536" s="409">
        <v>181</v>
      </c>
      <c r="CW536" s="409">
        <v>122</v>
      </c>
      <c r="CX536" s="409">
        <v>112</v>
      </c>
      <c r="CY536" s="409">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5" x14ac:dyDescent="0.35">
      <c r="A537" s="51" t="s">
        <v>479</v>
      </c>
      <c r="B537" s="2" t="s">
        <v>381</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409">
        <v>957</v>
      </c>
      <c r="N537" s="409">
        <v>1012</v>
      </c>
      <c r="O537" s="409">
        <v>1027</v>
      </c>
      <c r="P537" s="409">
        <v>1017</v>
      </c>
      <c r="Q537" s="409">
        <v>1095</v>
      </c>
      <c r="R537" s="409">
        <v>1105</v>
      </c>
      <c r="S537" s="409">
        <v>1048</v>
      </c>
      <c r="T537" s="409">
        <v>1103</v>
      </c>
      <c r="U537" s="409">
        <v>1080</v>
      </c>
      <c r="V537" s="409">
        <v>1070</v>
      </c>
      <c r="W537" s="409">
        <v>1027</v>
      </c>
      <c r="X537" s="409">
        <v>1087</v>
      </c>
      <c r="Y537" s="409">
        <v>1078</v>
      </c>
      <c r="Z537" s="409">
        <v>980</v>
      </c>
      <c r="AA537" s="409">
        <v>929</v>
      </c>
      <c r="AB537" s="409">
        <v>896</v>
      </c>
      <c r="AC537" s="409">
        <v>948</v>
      </c>
      <c r="AD537" s="409">
        <v>905</v>
      </c>
      <c r="AE537" s="409">
        <v>886</v>
      </c>
      <c r="AF537" s="409">
        <v>852</v>
      </c>
      <c r="AG537" s="409">
        <v>879</v>
      </c>
      <c r="AH537" s="409">
        <v>888</v>
      </c>
      <c r="AI537" s="409">
        <v>994</v>
      </c>
      <c r="AJ537" s="409">
        <v>1009</v>
      </c>
      <c r="AK537" s="409">
        <v>1037</v>
      </c>
      <c r="AL537" s="409">
        <v>971</v>
      </c>
      <c r="AM537" s="409">
        <v>1034</v>
      </c>
      <c r="AN537" s="409">
        <v>1108</v>
      </c>
      <c r="AO537" s="409">
        <v>1164</v>
      </c>
      <c r="AP537" s="409">
        <v>1187</v>
      </c>
      <c r="AQ537" s="409">
        <v>1135</v>
      </c>
      <c r="AR537" s="409">
        <v>1096</v>
      </c>
      <c r="AS537" s="409">
        <v>1172</v>
      </c>
      <c r="AT537" s="409">
        <v>1036</v>
      </c>
      <c r="AU537" s="409">
        <v>1082</v>
      </c>
      <c r="AV537" s="409">
        <v>1041</v>
      </c>
      <c r="AW537" s="409">
        <v>1038</v>
      </c>
      <c r="AX537" s="409">
        <v>1008</v>
      </c>
      <c r="AY537" s="409">
        <v>961</v>
      </c>
      <c r="AZ537" s="409">
        <v>1091</v>
      </c>
      <c r="BA537" s="409">
        <v>1028</v>
      </c>
      <c r="BB537" s="409">
        <v>1062</v>
      </c>
      <c r="BC537" s="409">
        <v>928</v>
      </c>
      <c r="BD537" s="409">
        <v>927</v>
      </c>
      <c r="BE537" s="409">
        <v>855</v>
      </c>
      <c r="BF537" s="409">
        <v>877</v>
      </c>
      <c r="BG537" s="409">
        <v>912</v>
      </c>
      <c r="BH537" s="409">
        <v>908</v>
      </c>
      <c r="BI537" s="409">
        <v>991</v>
      </c>
      <c r="BJ537" s="409">
        <v>1059</v>
      </c>
      <c r="BK537" s="409">
        <v>1021</v>
      </c>
      <c r="BL537" s="409">
        <v>1076</v>
      </c>
      <c r="BM537" s="409">
        <v>1031</v>
      </c>
      <c r="BN537" s="409">
        <v>1067</v>
      </c>
      <c r="BO537" s="409">
        <v>1045</v>
      </c>
      <c r="BP537" s="409">
        <v>1010</v>
      </c>
      <c r="BQ537" s="409">
        <v>1054</v>
      </c>
      <c r="BR537" s="409">
        <v>1068</v>
      </c>
      <c r="BS537" s="409">
        <v>920</v>
      </c>
      <c r="BT537" s="409">
        <v>954</v>
      </c>
      <c r="BU537" s="409">
        <v>905</v>
      </c>
      <c r="BV537" s="409">
        <v>950</v>
      </c>
      <c r="BW537" s="409">
        <v>870</v>
      </c>
      <c r="BX537" s="409">
        <v>841</v>
      </c>
      <c r="BY537" s="409">
        <v>697</v>
      </c>
      <c r="BZ537" s="409">
        <v>710</v>
      </c>
      <c r="CA537" s="409">
        <v>683</v>
      </c>
      <c r="CB537" s="409">
        <v>733</v>
      </c>
      <c r="CC537" s="409">
        <v>659</v>
      </c>
      <c r="CD537" s="409">
        <v>624</v>
      </c>
      <c r="CE537" s="409">
        <v>709</v>
      </c>
      <c r="CF537" s="409">
        <v>672</v>
      </c>
      <c r="CG537" s="409">
        <v>736</v>
      </c>
      <c r="CH537" s="409">
        <v>796</v>
      </c>
      <c r="CI537" s="409">
        <v>551</v>
      </c>
      <c r="CJ537" s="409">
        <v>521</v>
      </c>
      <c r="CK537" s="409">
        <v>525</v>
      </c>
      <c r="CL537" s="409">
        <v>514</v>
      </c>
      <c r="CM537" s="409">
        <v>413</v>
      </c>
      <c r="CN537" s="409">
        <v>367</v>
      </c>
      <c r="CO537" s="409">
        <v>388</v>
      </c>
      <c r="CP537" s="409">
        <v>389</v>
      </c>
      <c r="CQ537" s="409">
        <v>331</v>
      </c>
      <c r="CR537" s="409">
        <v>310</v>
      </c>
      <c r="CS537" s="409">
        <v>308</v>
      </c>
      <c r="CT537" s="409">
        <v>231</v>
      </c>
      <c r="CU537" s="409">
        <v>214</v>
      </c>
      <c r="CV537" s="409">
        <v>160</v>
      </c>
      <c r="CW537" s="409">
        <v>110</v>
      </c>
      <c r="CX537" s="409">
        <v>138</v>
      </c>
      <c r="CY537" s="409">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5" x14ac:dyDescent="0.35">
      <c r="A538" s="51" t="s">
        <v>479</v>
      </c>
      <c r="B538" s="2" t="s">
        <v>370</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409">
        <v>535</v>
      </c>
      <c r="N538" s="409">
        <v>556</v>
      </c>
      <c r="O538" s="409">
        <v>614</v>
      </c>
      <c r="P538" s="409">
        <v>604</v>
      </c>
      <c r="Q538" s="409">
        <v>635</v>
      </c>
      <c r="R538" s="409">
        <v>668</v>
      </c>
      <c r="S538" s="409">
        <v>659</v>
      </c>
      <c r="T538" s="409">
        <v>709</v>
      </c>
      <c r="U538" s="409">
        <v>719</v>
      </c>
      <c r="V538" s="409">
        <v>746</v>
      </c>
      <c r="W538" s="409">
        <v>767</v>
      </c>
      <c r="X538" s="409">
        <v>726</v>
      </c>
      <c r="Y538" s="409">
        <v>812</v>
      </c>
      <c r="Z538" s="409">
        <v>726</v>
      </c>
      <c r="AA538" s="409">
        <v>793</v>
      </c>
      <c r="AB538" s="409">
        <v>715</v>
      </c>
      <c r="AC538" s="409">
        <v>649</v>
      </c>
      <c r="AD538" s="409">
        <v>630</v>
      </c>
      <c r="AE538" s="409">
        <v>672</v>
      </c>
      <c r="AF538" s="409">
        <v>683</v>
      </c>
      <c r="AG538" s="409">
        <v>615</v>
      </c>
      <c r="AH538" s="409">
        <v>647</v>
      </c>
      <c r="AI538" s="409">
        <v>726</v>
      </c>
      <c r="AJ538" s="409">
        <v>708</v>
      </c>
      <c r="AK538" s="409">
        <v>697</v>
      </c>
      <c r="AL538" s="409">
        <v>637</v>
      </c>
      <c r="AM538" s="409">
        <v>679</v>
      </c>
      <c r="AN538" s="409">
        <v>604</v>
      </c>
      <c r="AO538" s="409">
        <v>741</v>
      </c>
      <c r="AP538" s="409">
        <v>737</v>
      </c>
      <c r="AQ538" s="409">
        <v>710</v>
      </c>
      <c r="AR538" s="409">
        <v>649</v>
      </c>
      <c r="AS538" s="409">
        <v>733</v>
      </c>
      <c r="AT538" s="409">
        <v>718</v>
      </c>
      <c r="AU538" s="409">
        <v>647</v>
      </c>
      <c r="AV538" s="409">
        <v>595</v>
      </c>
      <c r="AW538" s="409">
        <v>597</v>
      </c>
      <c r="AX538" s="409">
        <v>605</v>
      </c>
      <c r="AY538" s="409">
        <v>582</v>
      </c>
      <c r="AZ538" s="409">
        <v>648</v>
      </c>
      <c r="BA538" s="409">
        <v>655</v>
      </c>
      <c r="BB538" s="409">
        <v>611</v>
      </c>
      <c r="BC538" s="409">
        <v>588</v>
      </c>
      <c r="BD538" s="409">
        <v>531</v>
      </c>
      <c r="BE538" s="409">
        <v>518</v>
      </c>
      <c r="BF538" s="409">
        <v>604</v>
      </c>
      <c r="BG538" s="409">
        <v>608</v>
      </c>
      <c r="BH538" s="409">
        <v>646</v>
      </c>
      <c r="BI538" s="409">
        <v>728</v>
      </c>
      <c r="BJ538" s="409">
        <v>772</v>
      </c>
      <c r="BK538" s="409">
        <v>793</v>
      </c>
      <c r="BL538" s="409">
        <v>866</v>
      </c>
      <c r="BM538" s="409">
        <v>882</v>
      </c>
      <c r="BN538" s="409">
        <v>886</v>
      </c>
      <c r="BO538" s="409">
        <v>902</v>
      </c>
      <c r="BP538" s="409">
        <v>954</v>
      </c>
      <c r="BQ538" s="409">
        <v>890</v>
      </c>
      <c r="BR538" s="409">
        <v>1022</v>
      </c>
      <c r="BS538" s="409">
        <v>988</v>
      </c>
      <c r="BT538" s="409">
        <v>891</v>
      </c>
      <c r="BU538" s="409">
        <v>885</v>
      </c>
      <c r="BV538" s="409">
        <v>926</v>
      </c>
      <c r="BW538" s="409">
        <v>880</v>
      </c>
      <c r="BX538" s="409">
        <v>848</v>
      </c>
      <c r="BY538" s="409">
        <v>849</v>
      </c>
      <c r="BZ538" s="409">
        <v>864</v>
      </c>
      <c r="CA538" s="409">
        <v>928</v>
      </c>
      <c r="CB538" s="409">
        <v>901</v>
      </c>
      <c r="CC538" s="409">
        <v>819</v>
      </c>
      <c r="CD538" s="409">
        <v>857</v>
      </c>
      <c r="CE538" s="409">
        <v>874</v>
      </c>
      <c r="CF538" s="409">
        <v>846</v>
      </c>
      <c r="CG538" s="409">
        <v>917</v>
      </c>
      <c r="CH538" s="409">
        <v>954</v>
      </c>
      <c r="CI538" s="409">
        <v>725</v>
      </c>
      <c r="CJ538" s="409">
        <v>743</v>
      </c>
      <c r="CK538" s="409">
        <v>703</v>
      </c>
      <c r="CL538" s="409">
        <v>610</v>
      </c>
      <c r="CM538" s="409">
        <v>544</v>
      </c>
      <c r="CN538" s="409">
        <v>516</v>
      </c>
      <c r="CO538" s="409">
        <v>493</v>
      </c>
      <c r="CP538" s="409">
        <v>461</v>
      </c>
      <c r="CQ538" s="409">
        <v>426</v>
      </c>
      <c r="CR538" s="409">
        <v>353</v>
      </c>
      <c r="CS538" s="409">
        <v>345</v>
      </c>
      <c r="CT538" s="409">
        <v>333</v>
      </c>
      <c r="CU538" s="409">
        <v>207</v>
      </c>
      <c r="CV538" s="409">
        <v>256</v>
      </c>
      <c r="CW538" s="409">
        <v>192</v>
      </c>
      <c r="CX538" s="409">
        <v>154</v>
      </c>
      <c r="CY538" s="409">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5" x14ac:dyDescent="0.35">
      <c r="A539" s="51" t="s">
        <v>479</v>
      </c>
      <c r="B539" s="2" t="s">
        <v>368</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409">
        <v>521</v>
      </c>
      <c r="N539" s="409">
        <v>582</v>
      </c>
      <c r="O539" s="409">
        <v>655</v>
      </c>
      <c r="P539" s="409">
        <v>629</v>
      </c>
      <c r="Q539" s="409">
        <v>609</v>
      </c>
      <c r="R539" s="409">
        <v>680</v>
      </c>
      <c r="S539" s="409">
        <v>690</v>
      </c>
      <c r="T539" s="409">
        <v>706</v>
      </c>
      <c r="U539" s="409">
        <v>681</v>
      </c>
      <c r="V539" s="409">
        <v>701</v>
      </c>
      <c r="W539" s="409">
        <v>668</v>
      </c>
      <c r="X539" s="409">
        <v>736</v>
      </c>
      <c r="Y539" s="409">
        <v>797</v>
      </c>
      <c r="Z539" s="409">
        <v>705</v>
      </c>
      <c r="AA539" s="409">
        <v>728</v>
      </c>
      <c r="AB539" s="409">
        <v>743</v>
      </c>
      <c r="AC539" s="409">
        <v>712</v>
      </c>
      <c r="AD539" s="409">
        <v>685</v>
      </c>
      <c r="AE539" s="409">
        <v>703</v>
      </c>
      <c r="AF539" s="409">
        <v>631</v>
      </c>
      <c r="AG539" s="409">
        <v>607</v>
      </c>
      <c r="AH539" s="409">
        <v>663</v>
      </c>
      <c r="AI539" s="409">
        <v>707</v>
      </c>
      <c r="AJ539" s="409">
        <v>617</v>
      </c>
      <c r="AK539" s="409">
        <v>742</v>
      </c>
      <c r="AL539" s="409">
        <v>738</v>
      </c>
      <c r="AM539" s="409">
        <v>703</v>
      </c>
      <c r="AN539" s="409">
        <v>627</v>
      </c>
      <c r="AO539" s="409">
        <v>709</v>
      </c>
      <c r="AP539" s="409">
        <v>709</v>
      </c>
      <c r="AQ539" s="409">
        <v>708</v>
      </c>
      <c r="AR539" s="409">
        <v>684</v>
      </c>
      <c r="AS539" s="409">
        <v>668</v>
      </c>
      <c r="AT539" s="409">
        <v>702</v>
      </c>
      <c r="AU539" s="409">
        <v>662</v>
      </c>
      <c r="AV539" s="409">
        <v>570</v>
      </c>
      <c r="AW539" s="409">
        <v>567</v>
      </c>
      <c r="AX539" s="409">
        <v>554</v>
      </c>
      <c r="AY539" s="409">
        <v>571</v>
      </c>
      <c r="AZ539" s="409">
        <v>628</v>
      </c>
      <c r="BA539" s="409">
        <v>593</v>
      </c>
      <c r="BB539" s="409">
        <v>574</v>
      </c>
      <c r="BC539" s="409">
        <v>612</v>
      </c>
      <c r="BD539" s="409">
        <v>543</v>
      </c>
      <c r="BE539" s="409">
        <v>553</v>
      </c>
      <c r="BF539" s="409">
        <v>677</v>
      </c>
      <c r="BG539" s="409">
        <v>705</v>
      </c>
      <c r="BH539" s="409">
        <v>717</v>
      </c>
      <c r="BI539" s="409">
        <v>844</v>
      </c>
      <c r="BJ539" s="409">
        <v>869</v>
      </c>
      <c r="BK539" s="409">
        <v>859</v>
      </c>
      <c r="BL539" s="409">
        <v>988</v>
      </c>
      <c r="BM539" s="409">
        <v>867</v>
      </c>
      <c r="BN539" s="409">
        <v>1029</v>
      </c>
      <c r="BO539" s="409">
        <v>978</v>
      </c>
      <c r="BP539" s="409">
        <v>1087</v>
      </c>
      <c r="BQ539" s="409">
        <v>1057</v>
      </c>
      <c r="BR539" s="409">
        <v>1075</v>
      </c>
      <c r="BS539" s="409">
        <v>1088</v>
      </c>
      <c r="BT539" s="409">
        <v>1029</v>
      </c>
      <c r="BU539" s="409">
        <v>1010</v>
      </c>
      <c r="BV539" s="409">
        <v>1018</v>
      </c>
      <c r="BW539" s="409">
        <v>932</v>
      </c>
      <c r="BX539" s="409">
        <v>982</v>
      </c>
      <c r="BY539" s="409">
        <v>1048</v>
      </c>
      <c r="BZ539" s="409">
        <v>922</v>
      </c>
      <c r="CA539" s="409">
        <v>972</v>
      </c>
      <c r="CB539" s="409">
        <v>1010</v>
      </c>
      <c r="CC539" s="409">
        <v>969</v>
      </c>
      <c r="CD539" s="409">
        <v>930</v>
      </c>
      <c r="CE539" s="409">
        <v>1011</v>
      </c>
      <c r="CF539" s="409">
        <v>973</v>
      </c>
      <c r="CG539" s="409">
        <v>1071</v>
      </c>
      <c r="CH539" s="409">
        <v>1086</v>
      </c>
      <c r="CI539" s="409">
        <v>805</v>
      </c>
      <c r="CJ539" s="409">
        <v>772</v>
      </c>
      <c r="CK539" s="409">
        <v>887</v>
      </c>
      <c r="CL539" s="409">
        <v>757</v>
      </c>
      <c r="CM539" s="409">
        <v>615</v>
      </c>
      <c r="CN539" s="409">
        <v>529</v>
      </c>
      <c r="CO539" s="409">
        <v>559</v>
      </c>
      <c r="CP539" s="409">
        <v>525</v>
      </c>
      <c r="CQ539" s="409">
        <v>461</v>
      </c>
      <c r="CR539" s="409">
        <v>428</v>
      </c>
      <c r="CS539" s="409">
        <v>370</v>
      </c>
      <c r="CT539" s="409">
        <v>339</v>
      </c>
      <c r="CU539" s="409">
        <v>289</v>
      </c>
      <c r="CV539" s="409">
        <v>211</v>
      </c>
      <c r="CW539" s="409">
        <v>190</v>
      </c>
      <c r="CX539" s="409">
        <v>190</v>
      </c>
      <c r="CY539" s="409">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5" x14ac:dyDescent="0.35">
      <c r="A540" s="51" t="s">
        <v>479</v>
      </c>
      <c r="B540" s="2" t="s">
        <v>376</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409">
        <v>1222</v>
      </c>
      <c r="N540" s="409">
        <v>1332</v>
      </c>
      <c r="O540" s="409">
        <v>1324</v>
      </c>
      <c r="P540" s="409">
        <v>1395</v>
      </c>
      <c r="Q540" s="409">
        <v>1416</v>
      </c>
      <c r="R540" s="409">
        <v>1433</v>
      </c>
      <c r="S540" s="409">
        <v>1422</v>
      </c>
      <c r="T540" s="409">
        <v>1437</v>
      </c>
      <c r="U540" s="409">
        <v>1487</v>
      </c>
      <c r="V540" s="409">
        <v>1539</v>
      </c>
      <c r="W540" s="409">
        <v>1476</v>
      </c>
      <c r="X540" s="409">
        <v>1589</v>
      </c>
      <c r="Y540" s="409">
        <v>1458</v>
      </c>
      <c r="Z540" s="409">
        <v>1482</v>
      </c>
      <c r="AA540" s="409">
        <v>1491</v>
      </c>
      <c r="AB540" s="409">
        <v>1361</v>
      </c>
      <c r="AC540" s="409">
        <v>1343</v>
      </c>
      <c r="AD540" s="409">
        <v>1313</v>
      </c>
      <c r="AE540" s="409">
        <v>1304</v>
      </c>
      <c r="AF540" s="409">
        <v>1380</v>
      </c>
      <c r="AG540" s="409">
        <v>1401</v>
      </c>
      <c r="AH540" s="409">
        <v>1525</v>
      </c>
      <c r="AI540" s="409">
        <v>1664</v>
      </c>
      <c r="AJ540" s="409">
        <v>1745</v>
      </c>
      <c r="AK540" s="409">
        <v>1582</v>
      </c>
      <c r="AL540" s="409">
        <v>1605</v>
      </c>
      <c r="AM540" s="409">
        <v>1564</v>
      </c>
      <c r="AN540" s="409">
        <v>1645</v>
      </c>
      <c r="AO540" s="409">
        <v>1657</v>
      </c>
      <c r="AP540" s="409">
        <v>1662</v>
      </c>
      <c r="AQ540" s="409">
        <v>1826</v>
      </c>
      <c r="AR540" s="409">
        <v>1654</v>
      </c>
      <c r="AS540" s="409">
        <v>1547</v>
      </c>
      <c r="AT540" s="409">
        <v>1568</v>
      </c>
      <c r="AU540" s="409">
        <v>1536</v>
      </c>
      <c r="AV540" s="409">
        <v>1514</v>
      </c>
      <c r="AW540" s="409">
        <v>1441</v>
      </c>
      <c r="AX540" s="409">
        <v>1469</v>
      </c>
      <c r="AY540" s="409">
        <v>1406</v>
      </c>
      <c r="AZ540" s="409">
        <v>1497</v>
      </c>
      <c r="BA540" s="409">
        <v>1537</v>
      </c>
      <c r="BB540" s="409">
        <v>1377</v>
      </c>
      <c r="BC540" s="409">
        <v>1245</v>
      </c>
      <c r="BD540" s="409">
        <v>1321</v>
      </c>
      <c r="BE540" s="409">
        <v>1193</v>
      </c>
      <c r="BF540" s="409">
        <v>1294</v>
      </c>
      <c r="BG540" s="409">
        <v>1309</v>
      </c>
      <c r="BH540" s="409">
        <v>1485</v>
      </c>
      <c r="BI540" s="409">
        <v>1556</v>
      </c>
      <c r="BJ540" s="409">
        <v>1674</v>
      </c>
      <c r="BK540" s="409">
        <v>1600</v>
      </c>
      <c r="BL540" s="409">
        <v>1660</v>
      </c>
      <c r="BM540" s="409">
        <v>1591</v>
      </c>
      <c r="BN540" s="409">
        <v>1678</v>
      </c>
      <c r="BO540" s="409">
        <v>1629</v>
      </c>
      <c r="BP540" s="409">
        <v>1683</v>
      </c>
      <c r="BQ540" s="409">
        <v>1651</v>
      </c>
      <c r="BR540" s="409">
        <v>1518</v>
      </c>
      <c r="BS540" s="409">
        <v>1648</v>
      </c>
      <c r="BT540" s="409">
        <v>1541</v>
      </c>
      <c r="BU540" s="409">
        <v>1398</v>
      </c>
      <c r="BV540" s="409">
        <v>1407</v>
      </c>
      <c r="BW540" s="409">
        <v>1430</v>
      </c>
      <c r="BX540" s="409">
        <v>1415</v>
      </c>
      <c r="BY540" s="409">
        <v>1243</v>
      </c>
      <c r="BZ540" s="409">
        <v>1212</v>
      </c>
      <c r="CA540" s="409">
        <v>1257</v>
      </c>
      <c r="CB540" s="409">
        <v>1235</v>
      </c>
      <c r="CC540" s="409">
        <v>1267</v>
      </c>
      <c r="CD540" s="409">
        <v>1242</v>
      </c>
      <c r="CE540" s="409">
        <v>1291</v>
      </c>
      <c r="CF540" s="409">
        <v>1296</v>
      </c>
      <c r="CG540" s="409">
        <v>1353</v>
      </c>
      <c r="CH540" s="409">
        <v>1414</v>
      </c>
      <c r="CI540" s="409">
        <v>1090</v>
      </c>
      <c r="CJ540" s="409">
        <v>1034</v>
      </c>
      <c r="CK540" s="409">
        <v>941</v>
      </c>
      <c r="CL540" s="409">
        <v>829</v>
      </c>
      <c r="CM540" s="409">
        <v>809</v>
      </c>
      <c r="CN540" s="409">
        <v>727</v>
      </c>
      <c r="CO540" s="409">
        <v>643</v>
      </c>
      <c r="CP540" s="409">
        <v>590</v>
      </c>
      <c r="CQ540" s="409">
        <v>557</v>
      </c>
      <c r="CR540" s="409">
        <v>451</v>
      </c>
      <c r="CS540" s="409">
        <v>410</v>
      </c>
      <c r="CT540" s="409">
        <v>387</v>
      </c>
      <c r="CU540" s="409">
        <v>367</v>
      </c>
      <c r="CV540" s="409">
        <v>285</v>
      </c>
      <c r="CW540" s="409">
        <v>222</v>
      </c>
      <c r="CX540" s="409">
        <v>174</v>
      </c>
      <c r="CY540" s="409">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5" x14ac:dyDescent="0.35">
      <c r="A541" s="51" t="s">
        <v>479</v>
      </c>
      <c r="B541" s="2" t="s">
        <v>372</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409">
        <v>1062</v>
      </c>
      <c r="N541" s="409">
        <v>1200</v>
      </c>
      <c r="O541" s="409">
        <v>1245</v>
      </c>
      <c r="P541" s="409">
        <v>1233</v>
      </c>
      <c r="Q541" s="409">
        <v>1367</v>
      </c>
      <c r="R541" s="409">
        <v>1306</v>
      </c>
      <c r="S541" s="409">
        <v>1391</v>
      </c>
      <c r="T541" s="409">
        <v>1415</v>
      </c>
      <c r="U541" s="409">
        <v>1484</v>
      </c>
      <c r="V541" s="409">
        <v>1458</v>
      </c>
      <c r="W541" s="409">
        <v>1391</v>
      </c>
      <c r="X541" s="409">
        <v>1410</v>
      </c>
      <c r="Y541" s="409">
        <v>1428</v>
      </c>
      <c r="Z541" s="409">
        <v>1389</v>
      </c>
      <c r="AA541" s="409">
        <v>1380</v>
      </c>
      <c r="AB541" s="409">
        <v>1364</v>
      </c>
      <c r="AC541" s="409">
        <v>1376</v>
      </c>
      <c r="AD541" s="409">
        <v>1377</v>
      </c>
      <c r="AE541" s="409">
        <v>1386</v>
      </c>
      <c r="AF541" s="409">
        <v>1794</v>
      </c>
      <c r="AG541" s="409">
        <v>2463</v>
      </c>
      <c r="AH541" s="409">
        <v>2789</v>
      </c>
      <c r="AI541" s="409">
        <v>2556</v>
      </c>
      <c r="AJ541" s="409">
        <v>2324</v>
      </c>
      <c r="AK541" s="409">
        <v>2089</v>
      </c>
      <c r="AL541" s="409">
        <v>1797</v>
      </c>
      <c r="AM541" s="409">
        <v>1990</v>
      </c>
      <c r="AN541" s="409">
        <v>1956</v>
      </c>
      <c r="AO541" s="409">
        <v>1988</v>
      </c>
      <c r="AP541" s="409">
        <v>1865</v>
      </c>
      <c r="AQ541" s="409">
        <v>1910</v>
      </c>
      <c r="AR541" s="409">
        <v>1621</v>
      </c>
      <c r="AS541" s="409">
        <v>1509</v>
      </c>
      <c r="AT541" s="409">
        <v>1393</v>
      </c>
      <c r="AU541" s="409">
        <v>1547</v>
      </c>
      <c r="AV541" s="409">
        <v>1599</v>
      </c>
      <c r="AW541" s="409">
        <v>1491</v>
      </c>
      <c r="AX541" s="409">
        <v>1429</v>
      </c>
      <c r="AY541" s="409">
        <v>1524</v>
      </c>
      <c r="AZ541" s="409">
        <v>1500</v>
      </c>
      <c r="BA541" s="409">
        <v>1583</v>
      </c>
      <c r="BB541" s="409">
        <v>1335</v>
      </c>
      <c r="BC541" s="409">
        <v>1239</v>
      </c>
      <c r="BD541" s="409">
        <v>1464</v>
      </c>
      <c r="BE541" s="409">
        <v>1325</v>
      </c>
      <c r="BF541" s="409">
        <v>1324</v>
      </c>
      <c r="BG541" s="409">
        <v>1404</v>
      </c>
      <c r="BH541" s="409">
        <v>1449</v>
      </c>
      <c r="BI541" s="409">
        <v>1458</v>
      </c>
      <c r="BJ541" s="409">
        <v>1458</v>
      </c>
      <c r="BK541" s="409">
        <v>1423</v>
      </c>
      <c r="BL541" s="409">
        <v>1635</v>
      </c>
      <c r="BM541" s="409">
        <v>1553</v>
      </c>
      <c r="BN541" s="409">
        <v>1578</v>
      </c>
      <c r="BO541" s="409">
        <v>1551</v>
      </c>
      <c r="BP541" s="409">
        <v>1668</v>
      </c>
      <c r="BQ541" s="409">
        <v>1577</v>
      </c>
      <c r="BR541" s="409">
        <v>1494</v>
      </c>
      <c r="BS541" s="409">
        <v>1577</v>
      </c>
      <c r="BT541" s="409">
        <v>1447</v>
      </c>
      <c r="BU541" s="409">
        <v>1403</v>
      </c>
      <c r="BV541" s="409">
        <v>1347</v>
      </c>
      <c r="BW541" s="409">
        <v>1388</v>
      </c>
      <c r="BX541" s="409">
        <v>1310</v>
      </c>
      <c r="BY541" s="409">
        <v>1211</v>
      </c>
      <c r="BZ541" s="409">
        <v>1235</v>
      </c>
      <c r="CA541" s="409">
        <v>1225</v>
      </c>
      <c r="CB541" s="409">
        <v>1260</v>
      </c>
      <c r="CC541" s="409">
        <v>1233</v>
      </c>
      <c r="CD541" s="409">
        <v>1108</v>
      </c>
      <c r="CE541" s="409">
        <v>1217</v>
      </c>
      <c r="CF541" s="409">
        <v>1247</v>
      </c>
      <c r="CG541" s="409">
        <v>1268</v>
      </c>
      <c r="CH541" s="409">
        <v>1403</v>
      </c>
      <c r="CI541" s="409">
        <v>932</v>
      </c>
      <c r="CJ541" s="409">
        <v>978</v>
      </c>
      <c r="CK541" s="409">
        <v>948</v>
      </c>
      <c r="CL541" s="409">
        <v>921</v>
      </c>
      <c r="CM541" s="409">
        <v>767</v>
      </c>
      <c r="CN541" s="409">
        <v>684</v>
      </c>
      <c r="CO541" s="409">
        <v>670</v>
      </c>
      <c r="CP541" s="409">
        <v>608</v>
      </c>
      <c r="CQ541" s="409">
        <v>595</v>
      </c>
      <c r="CR541" s="409">
        <v>512</v>
      </c>
      <c r="CS541" s="409">
        <v>502</v>
      </c>
      <c r="CT541" s="409">
        <v>443</v>
      </c>
      <c r="CU541" s="409">
        <v>356</v>
      </c>
      <c r="CV541" s="409">
        <v>309</v>
      </c>
      <c r="CW541" s="409">
        <v>308</v>
      </c>
      <c r="CX541" s="409">
        <v>231</v>
      </c>
      <c r="CY541" s="409">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5" x14ac:dyDescent="0.35">
      <c r="A542" s="51" t="s">
        <v>479</v>
      </c>
      <c r="B542" s="2" t="s">
        <v>427</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409">
        <v>485</v>
      </c>
      <c r="N542" s="409">
        <v>550</v>
      </c>
      <c r="O542" s="409">
        <v>490</v>
      </c>
      <c r="P542" s="409">
        <v>562</v>
      </c>
      <c r="Q542" s="409">
        <v>548</v>
      </c>
      <c r="R542" s="409">
        <v>531</v>
      </c>
      <c r="S542" s="409">
        <v>567</v>
      </c>
      <c r="T542" s="409">
        <v>567</v>
      </c>
      <c r="U542" s="409">
        <v>610</v>
      </c>
      <c r="V542" s="409">
        <v>603</v>
      </c>
      <c r="W542" s="409">
        <v>625</v>
      </c>
      <c r="X542" s="409">
        <v>576</v>
      </c>
      <c r="Y542" s="409">
        <v>580</v>
      </c>
      <c r="Z542" s="409">
        <v>554</v>
      </c>
      <c r="AA542" s="409">
        <v>566</v>
      </c>
      <c r="AB542" s="409">
        <v>572</v>
      </c>
      <c r="AC542" s="409">
        <v>489</v>
      </c>
      <c r="AD542" s="409">
        <v>508</v>
      </c>
      <c r="AE542" s="409">
        <v>499</v>
      </c>
      <c r="AF542" s="409">
        <v>490</v>
      </c>
      <c r="AG542" s="409">
        <v>495</v>
      </c>
      <c r="AH542" s="409">
        <v>508</v>
      </c>
      <c r="AI542" s="409">
        <v>513</v>
      </c>
      <c r="AJ542" s="409">
        <v>626</v>
      </c>
      <c r="AK542" s="409">
        <v>617</v>
      </c>
      <c r="AL542" s="409">
        <v>610</v>
      </c>
      <c r="AM542" s="409">
        <v>609</v>
      </c>
      <c r="AN542" s="409">
        <v>568</v>
      </c>
      <c r="AO542" s="409">
        <v>620</v>
      </c>
      <c r="AP542" s="409">
        <v>694</v>
      </c>
      <c r="AQ542" s="409">
        <v>633</v>
      </c>
      <c r="AR542" s="409">
        <v>654</v>
      </c>
      <c r="AS542" s="409">
        <v>553</v>
      </c>
      <c r="AT542" s="409">
        <v>547</v>
      </c>
      <c r="AU542" s="409">
        <v>608</v>
      </c>
      <c r="AV542" s="409">
        <v>595</v>
      </c>
      <c r="AW542" s="409">
        <v>582</v>
      </c>
      <c r="AX542" s="409">
        <v>573</v>
      </c>
      <c r="AY542" s="409">
        <v>539</v>
      </c>
      <c r="AZ542" s="409">
        <v>537</v>
      </c>
      <c r="BA542" s="409">
        <v>539</v>
      </c>
      <c r="BB542" s="409">
        <v>542</v>
      </c>
      <c r="BC542" s="409">
        <v>455</v>
      </c>
      <c r="BD542" s="409">
        <v>496</v>
      </c>
      <c r="BE542" s="409">
        <v>437</v>
      </c>
      <c r="BF542" s="409">
        <v>472</v>
      </c>
      <c r="BG542" s="409">
        <v>514</v>
      </c>
      <c r="BH542" s="409">
        <v>552</v>
      </c>
      <c r="BI542" s="409">
        <v>566</v>
      </c>
      <c r="BJ542" s="409">
        <v>627</v>
      </c>
      <c r="BK542" s="409">
        <v>649</v>
      </c>
      <c r="BL542" s="409">
        <v>654</v>
      </c>
      <c r="BM542" s="409">
        <v>620</v>
      </c>
      <c r="BN542" s="409">
        <v>627</v>
      </c>
      <c r="BO542" s="409">
        <v>636</v>
      </c>
      <c r="BP542" s="409">
        <v>723</v>
      </c>
      <c r="BQ542" s="409">
        <v>646</v>
      </c>
      <c r="BR542" s="409">
        <v>687</v>
      </c>
      <c r="BS542" s="409">
        <v>673</v>
      </c>
      <c r="BT542" s="409">
        <v>633</v>
      </c>
      <c r="BU542" s="409">
        <v>601</v>
      </c>
      <c r="BV542" s="409">
        <v>618</v>
      </c>
      <c r="BW542" s="409">
        <v>595</v>
      </c>
      <c r="BX542" s="409">
        <v>531</v>
      </c>
      <c r="BY542" s="409">
        <v>499</v>
      </c>
      <c r="BZ542" s="409">
        <v>483</v>
      </c>
      <c r="CA542" s="409">
        <v>550</v>
      </c>
      <c r="CB542" s="409">
        <v>494</v>
      </c>
      <c r="CC542" s="409">
        <v>502</v>
      </c>
      <c r="CD542" s="409">
        <v>529</v>
      </c>
      <c r="CE542" s="409">
        <v>499</v>
      </c>
      <c r="CF542" s="409">
        <v>498</v>
      </c>
      <c r="CG542" s="409">
        <v>520</v>
      </c>
      <c r="CH542" s="409">
        <v>577</v>
      </c>
      <c r="CI542" s="409">
        <v>416</v>
      </c>
      <c r="CJ542" s="409">
        <v>430</v>
      </c>
      <c r="CK542" s="409">
        <v>383</v>
      </c>
      <c r="CL542" s="409">
        <v>339</v>
      </c>
      <c r="CM542" s="409">
        <v>302</v>
      </c>
      <c r="CN542" s="409">
        <v>288</v>
      </c>
      <c r="CO542" s="409">
        <v>272</v>
      </c>
      <c r="CP542" s="409">
        <v>261</v>
      </c>
      <c r="CQ542" s="409">
        <v>252</v>
      </c>
      <c r="CR542" s="409">
        <v>199</v>
      </c>
      <c r="CS542" s="409">
        <v>182</v>
      </c>
      <c r="CT542" s="409">
        <v>161</v>
      </c>
      <c r="CU542" s="409">
        <v>162</v>
      </c>
      <c r="CV542" s="409">
        <v>148</v>
      </c>
      <c r="CW542" s="409">
        <v>104</v>
      </c>
      <c r="CX542" s="409">
        <v>81</v>
      </c>
      <c r="CY542" s="409">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5" x14ac:dyDescent="0.35">
      <c r="A543" s="51" t="s">
        <v>479</v>
      </c>
      <c r="B543" s="2" t="s">
        <v>431</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409">
        <v>619</v>
      </c>
      <c r="N543" s="409">
        <v>646</v>
      </c>
      <c r="O543" s="409">
        <v>687</v>
      </c>
      <c r="P543" s="409">
        <v>784</v>
      </c>
      <c r="Q543" s="409">
        <v>753</v>
      </c>
      <c r="R543" s="409">
        <v>777</v>
      </c>
      <c r="S543" s="409">
        <v>790</v>
      </c>
      <c r="T543" s="409">
        <v>826</v>
      </c>
      <c r="U543" s="409">
        <v>843</v>
      </c>
      <c r="V543" s="409">
        <v>797</v>
      </c>
      <c r="W543" s="409">
        <v>875</v>
      </c>
      <c r="X543" s="409">
        <v>871</v>
      </c>
      <c r="Y543" s="409">
        <v>888</v>
      </c>
      <c r="Z543" s="409">
        <v>838</v>
      </c>
      <c r="AA543" s="409">
        <v>799</v>
      </c>
      <c r="AB543" s="409">
        <v>768</v>
      </c>
      <c r="AC543" s="409">
        <v>711</v>
      </c>
      <c r="AD543" s="409">
        <v>803</v>
      </c>
      <c r="AE543" s="409">
        <v>754</v>
      </c>
      <c r="AF543" s="409">
        <v>643</v>
      </c>
      <c r="AG543" s="409">
        <v>672</v>
      </c>
      <c r="AH543" s="409">
        <v>677</v>
      </c>
      <c r="AI543" s="409">
        <v>793</v>
      </c>
      <c r="AJ543" s="409">
        <v>749</v>
      </c>
      <c r="AK543" s="409">
        <v>782</v>
      </c>
      <c r="AL543" s="409">
        <v>802</v>
      </c>
      <c r="AM543" s="409">
        <v>820</v>
      </c>
      <c r="AN543" s="409">
        <v>738</v>
      </c>
      <c r="AO543" s="409">
        <v>744</v>
      </c>
      <c r="AP543" s="409">
        <v>854</v>
      </c>
      <c r="AQ543" s="409">
        <v>793</v>
      </c>
      <c r="AR543" s="409">
        <v>791</v>
      </c>
      <c r="AS543" s="409">
        <v>777</v>
      </c>
      <c r="AT543" s="409">
        <v>774</v>
      </c>
      <c r="AU543" s="409">
        <v>835</v>
      </c>
      <c r="AV543" s="409">
        <v>787</v>
      </c>
      <c r="AW543" s="409">
        <v>797</v>
      </c>
      <c r="AX543" s="409">
        <v>803</v>
      </c>
      <c r="AY543" s="409">
        <v>773</v>
      </c>
      <c r="AZ543" s="409">
        <v>901</v>
      </c>
      <c r="BA543" s="409">
        <v>873</v>
      </c>
      <c r="BB543" s="409">
        <v>855</v>
      </c>
      <c r="BC543" s="409">
        <v>780</v>
      </c>
      <c r="BD543" s="409">
        <v>803</v>
      </c>
      <c r="BE543" s="409">
        <v>810</v>
      </c>
      <c r="BF543" s="409">
        <v>822</v>
      </c>
      <c r="BG543" s="409">
        <v>819</v>
      </c>
      <c r="BH543" s="409">
        <v>873</v>
      </c>
      <c r="BI543" s="409">
        <v>945</v>
      </c>
      <c r="BJ543" s="409">
        <v>869</v>
      </c>
      <c r="BK543" s="409">
        <v>846</v>
      </c>
      <c r="BL543" s="409">
        <v>885</v>
      </c>
      <c r="BM543" s="409">
        <v>912</v>
      </c>
      <c r="BN543" s="409">
        <v>982</v>
      </c>
      <c r="BO543" s="409">
        <v>841</v>
      </c>
      <c r="BP543" s="409">
        <v>918</v>
      </c>
      <c r="BQ543" s="409">
        <v>944</v>
      </c>
      <c r="BR543" s="409">
        <v>918</v>
      </c>
      <c r="BS543" s="409">
        <v>933</v>
      </c>
      <c r="BT543" s="409">
        <v>920</v>
      </c>
      <c r="BU543" s="409">
        <v>871</v>
      </c>
      <c r="BV543" s="409">
        <v>850</v>
      </c>
      <c r="BW543" s="409">
        <v>813</v>
      </c>
      <c r="BX543" s="409">
        <v>816</v>
      </c>
      <c r="BY543" s="409">
        <v>776</v>
      </c>
      <c r="BZ543" s="409">
        <v>768</v>
      </c>
      <c r="CA543" s="409">
        <v>786</v>
      </c>
      <c r="CB543" s="409">
        <v>821</v>
      </c>
      <c r="CC543" s="409">
        <v>719</v>
      </c>
      <c r="CD543" s="409">
        <v>703</v>
      </c>
      <c r="CE543" s="409">
        <v>694</v>
      </c>
      <c r="CF543" s="409">
        <v>713</v>
      </c>
      <c r="CG543" s="409">
        <v>749</v>
      </c>
      <c r="CH543" s="409">
        <v>840</v>
      </c>
      <c r="CI543" s="409">
        <v>579</v>
      </c>
      <c r="CJ543" s="409">
        <v>592</v>
      </c>
      <c r="CK543" s="409">
        <v>627</v>
      </c>
      <c r="CL543" s="409">
        <v>526</v>
      </c>
      <c r="CM543" s="409">
        <v>456</v>
      </c>
      <c r="CN543" s="409">
        <v>420</v>
      </c>
      <c r="CO543" s="409">
        <v>391</v>
      </c>
      <c r="CP543" s="409">
        <v>370</v>
      </c>
      <c r="CQ543" s="409">
        <v>345</v>
      </c>
      <c r="CR543" s="409">
        <v>304</v>
      </c>
      <c r="CS543" s="409">
        <v>255</v>
      </c>
      <c r="CT543" s="409">
        <v>218</v>
      </c>
      <c r="CU543" s="409">
        <v>213</v>
      </c>
      <c r="CV543" s="409">
        <v>187</v>
      </c>
      <c r="CW543" s="409">
        <v>156</v>
      </c>
      <c r="CX543" s="409">
        <v>122</v>
      </c>
      <c r="CY543" s="409">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5" x14ac:dyDescent="0.35">
      <c r="A544" s="51" t="s">
        <v>479</v>
      </c>
      <c r="B544" s="2" t="s">
        <v>450</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409">
        <v>718</v>
      </c>
      <c r="N544" s="409">
        <v>713</v>
      </c>
      <c r="O544" s="409">
        <v>739</v>
      </c>
      <c r="P544" s="409">
        <v>822</v>
      </c>
      <c r="Q544" s="409">
        <v>808</v>
      </c>
      <c r="R544" s="409">
        <v>793</v>
      </c>
      <c r="S544" s="409">
        <v>764</v>
      </c>
      <c r="T544" s="409">
        <v>871</v>
      </c>
      <c r="U544" s="409">
        <v>863</v>
      </c>
      <c r="V544" s="409">
        <v>917</v>
      </c>
      <c r="W544" s="409">
        <v>932</v>
      </c>
      <c r="X544" s="409">
        <v>916</v>
      </c>
      <c r="Y544" s="409">
        <v>858</v>
      </c>
      <c r="Z544" s="409">
        <v>884</v>
      </c>
      <c r="AA544" s="409">
        <v>866</v>
      </c>
      <c r="AB544" s="409">
        <v>851</v>
      </c>
      <c r="AC544" s="409">
        <v>792</v>
      </c>
      <c r="AD544" s="409">
        <v>756</v>
      </c>
      <c r="AE544" s="409">
        <v>750</v>
      </c>
      <c r="AF544" s="409">
        <v>717</v>
      </c>
      <c r="AG544" s="409">
        <v>692</v>
      </c>
      <c r="AH544" s="409">
        <v>716</v>
      </c>
      <c r="AI544" s="409">
        <v>771</v>
      </c>
      <c r="AJ544" s="409">
        <v>810</v>
      </c>
      <c r="AK544" s="409">
        <v>837</v>
      </c>
      <c r="AL544" s="409">
        <v>806</v>
      </c>
      <c r="AM544" s="409">
        <v>820</v>
      </c>
      <c r="AN544" s="409">
        <v>881</v>
      </c>
      <c r="AO544" s="409">
        <v>810</v>
      </c>
      <c r="AP544" s="409">
        <v>915</v>
      </c>
      <c r="AQ544" s="409">
        <v>845</v>
      </c>
      <c r="AR544" s="409">
        <v>911</v>
      </c>
      <c r="AS544" s="409">
        <v>916</v>
      </c>
      <c r="AT544" s="409">
        <v>852</v>
      </c>
      <c r="AU544" s="409">
        <v>836</v>
      </c>
      <c r="AV544" s="409">
        <v>951</v>
      </c>
      <c r="AW544" s="409">
        <v>838</v>
      </c>
      <c r="AX544" s="409">
        <v>896</v>
      </c>
      <c r="AY544" s="409">
        <v>850</v>
      </c>
      <c r="AZ544" s="409">
        <v>977</v>
      </c>
      <c r="BA544" s="409">
        <v>894</v>
      </c>
      <c r="BB544" s="409">
        <v>855</v>
      </c>
      <c r="BC544" s="409">
        <v>693</v>
      </c>
      <c r="BD544" s="409">
        <v>768</v>
      </c>
      <c r="BE544" s="409">
        <v>782</v>
      </c>
      <c r="BF544" s="409">
        <v>851</v>
      </c>
      <c r="BG544" s="409">
        <v>813</v>
      </c>
      <c r="BH544" s="409">
        <v>920</v>
      </c>
      <c r="BI544" s="409">
        <v>1020</v>
      </c>
      <c r="BJ544" s="409">
        <v>999</v>
      </c>
      <c r="BK544" s="409">
        <v>971</v>
      </c>
      <c r="BL544" s="409">
        <v>956</v>
      </c>
      <c r="BM544" s="409">
        <v>929</v>
      </c>
      <c r="BN544" s="409">
        <v>891</v>
      </c>
      <c r="BO544" s="409">
        <v>976</v>
      </c>
      <c r="BP544" s="409">
        <v>1000</v>
      </c>
      <c r="BQ544" s="409">
        <v>990</v>
      </c>
      <c r="BR544" s="409">
        <v>958</v>
      </c>
      <c r="BS544" s="409">
        <v>932</v>
      </c>
      <c r="BT544" s="409">
        <v>894</v>
      </c>
      <c r="BU544" s="409">
        <v>853</v>
      </c>
      <c r="BV544" s="409">
        <v>757</v>
      </c>
      <c r="BW544" s="409">
        <v>815</v>
      </c>
      <c r="BX544" s="409">
        <v>813</v>
      </c>
      <c r="BY544" s="409">
        <v>803</v>
      </c>
      <c r="BZ544" s="409">
        <v>734</v>
      </c>
      <c r="CA544" s="409">
        <v>762</v>
      </c>
      <c r="CB544" s="409">
        <v>767</v>
      </c>
      <c r="CC544" s="409">
        <v>726</v>
      </c>
      <c r="CD544" s="409">
        <v>706</v>
      </c>
      <c r="CE544" s="409">
        <v>708</v>
      </c>
      <c r="CF544" s="409">
        <v>765</v>
      </c>
      <c r="CG544" s="409">
        <v>780</v>
      </c>
      <c r="CH544" s="409">
        <v>836</v>
      </c>
      <c r="CI544" s="409">
        <v>631</v>
      </c>
      <c r="CJ544" s="409">
        <v>585</v>
      </c>
      <c r="CK544" s="409">
        <v>573</v>
      </c>
      <c r="CL544" s="409">
        <v>585</v>
      </c>
      <c r="CM544" s="409">
        <v>476</v>
      </c>
      <c r="CN544" s="409">
        <v>420</v>
      </c>
      <c r="CO544" s="409">
        <v>392</v>
      </c>
      <c r="CP544" s="409">
        <v>365</v>
      </c>
      <c r="CQ544" s="409">
        <v>354</v>
      </c>
      <c r="CR544" s="409">
        <v>293</v>
      </c>
      <c r="CS544" s="409">
        <v>274</v>
      </c>
      <c r="CT544" s="409">
        <v>239</v>
      </c>
      <c r="CU544" s="409">
        <v>188</v>
      </c>
      <c r="CV544" s="409">
        <v>194</v>
      </c>
      <c r="CW544" s="409">
        <v>157</v>
      </c>
      <c r="CX544" s="409">
        <v>147</v>
      </c>
      <c r="CY544" s="409">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58" customFormat="1" x14ac:dyDescent="0.3">
      <c r="A545" s="154"/>
      <c r="B545" s="164"/>
      <c r="C545" s="154"/>
      <c r="D545" s="156">
        <f>SUM(D523:D544)</f>
        <v>1240703</v>
      </c>
      <c r="E545" s="156">
        <f t="shared" ref="E545:L545" si="210">SUM(E523:E544)</f>
        <v>1299011</v>
      </c>
      <c r="F545" s="156">
        <f t="shared" si="210"/>
        <v>3169586</v>
      </c>
      <c r="G545" s="156">
        <f t="shared" si="210"/>
        <v>1563524</v>
      </c>
      <c r="H545" s="156">
        <f t="shared" si="210"/>
        <v>1606062</v>
      </c>
      <c r="I545" s="156">
        <f t="shared" si="210"/>
        <v>1240703</v>
      </c>
      <c r="J545" s="156">
        <f t="shared" si="210"/>
        <v>1299011</v>
      </c>
      <c r="K545" s="156">
        <f t="shared" si="210"/>
        <v>322821</v>
      </c>
      <c r="L545" s="156">
        <f t="shared" si="210"/>
        <v>307051</v>
      </c>
      <c r="M545" s="157"/>
      <c r="N545" s="157"/>
      <c r="O545" s="157"/>
      <c r="P545" s="157"/>
      <c r="Q545" s="157"/>
      <c r="R545" s="157"/>
      <c r="S545" s="157"/>
      <c r="T545" s="157"/>
      <c r="U545" s="157"/>
      <c r="V545" s="157"/>
      <c r="W545" s="157"/>
      <c r="X545" s="157"/>
      <c r="Y545" s="157"/>
      <c r="Z545" s="157"/>
      <c r="AA545" s="157"/>
      <c r="AB545" s="157"/>
      <c r="AC545" s="157"/>
      <c r="AD545" s="157"/>
      <c r="AE545" s="157"/>
      <c r="AF545" s="157"/>
      <c r="AG545" s="157"/>
      <c r="AH545" s="157"/>
      <c r="AI545" s="157"/>
      <c r="AJ545" s="157"/>
      <c r="AK545" s="157"/>
      <c r="AL545" s="157"/>
      <c r="AM545" s="157"/>
      <c r="AN545" s="157"/>
      <c r="AO545" s="157"/>
      <c r="AP545" s="157"/>
      <c r="AQ545" s="157"/>
      <c r="AR545" s="157"/>
      <c r="AS545" s="157"/>
      <c r="AT545" s="157"/>
      <c r="AU545" s="157"/>
      <c r="AV545" s="157"/>
      <c r="AW545" s="157"/>
      <c r="AX545" s="157"/>
      <c r="AY545" s="157"/>
      <c r="AZ545" s="157"/>
      <c r="BA545" s="157"/>
      <c r="BB545" s="157"/>
      <c r="BC545" s="157"/>
      <c r="BD545" s="157"/>
      <c r="BE545" s="157"/>
      <c r="BF545" s="157"/>
      <c r="BG545" s="157"/>
      <c r="BH545" s="157"/>
      <c r="BI545" s="157"/>
      <c r="BJ545" s="157"/>
      <c r="BK545" s="157"/>
      <c r="BL545" s="157"/>
      <c r="BM545" s="157"/>
      <c r="BN545" s="157"/>
      <c r="BO545" s="157"/>
      <c r="BP545" s="157"/>
      <c r="BQ545" s="157"/>
      <c r="BR545" s="157"/>
      <c r="BS545" s="157"/>
      <c r="BT545" s="157"/>
      <c r="BU545" s="157"/>
      <c r="BV545" s="157"/>
      <c r="BW545" s="157"/>
      <c r="BX545" s="157"/>
      <c r="BY545" s="157"/>
      <c r="BZ545" s="157"/>
      <c r="CA545" s="157"/>
      <c r="CB545" s="157"/>
      <c r="CC545" s="157"/>
      <c r="CD545" s="157"/>
      <c r="CE545" s="157"/>
      <c r="CF545" s="157"/>
      <c r="CG545" s="157"/>
      <c r="CH545" s="157"/>
      <c r="CI545" s="157"/>
      <c r="CJ545" s="157"/>
      <c r="CK545" s="157"/>
      <c r="CL545" s="157"/>
      <c r="CM545" s="157"/>
      <c r="CN545" s="157"/>
      <c r="CO545" s="157"/>
      <c r="CP545" s="157"/>
      <c r="CQ545" s="157"/>
      <c r="CR545" s="157"/>
      <c r="CS545" s="157"/>
      <c r="CT545" s="157"/>
      <c r="CU545" s="157"/>
      <c r="CV545" s="157"/>
      <c r="CW545" s="157"/>
      <c r="CX545" s="157"/>
      <c r="CY545" s="157"/>
      <c r="CZ545" s="157"/>
      <c r="DA545" s="157"/>
      <c r="DB545" s="157"/>
      <c r="DC545" s="157"/>
      <c r="DD545" s="157"/>
      <c r="DE545" s="157"/>
      <c r="DF545" s="157"/>
      <c r="DG545" s="157"/>
      <c r="DH545" s="157"/>
      <c r="DI545" s="157"/>
      <c r="DJ545" s="157"/>
      <c r="DK545" s="157"/>
      <c r="DL545" s="157"/>
      <c r="DM545" s="157"/>
      <c r="DN545" s="157"/>
      <c r="DO545" s="157"/>
      <c r="DP545" s="157"/>
      <c r="DQ545" s="157"/>
      <c r="DR545" s="157"/>
      <c r="DS545" s="157"/>
      <c r="DT545" s="157"/>
      <c r="DU545" s="157"/>
      <c r="DV545" s="157"/>
      <c r="DW545" s="157"/>
      <c r="DX545" s="157"/>
      <c r="DY545" s="157"/>
      <c r="DZ545" s="157"/>
      <c r="EA545" s="157"/>
      <c r="EB545" s="157"/>
      <c r="EC545" s="157"/>
      <c r="ED545" s="157"/>
      <c r="EE545" s="157"/>
      <c r="EF545" s="157"/>
      <c r="EG545" s="157"/>
      <c r="EH545" s="157"/>
      <c r="EI545" s="157"/>
      <c r="EJ545" s="157"/>
      <c r="EK545" s="157"/>
      <c r="EL545" s="157"/>
      <c r="EM545" s="157"/>
      <c r="EN545" s="157"/>
      <c r="EO545" s="157"/>
      <c r="EP545" s="157"/>
      <c r="EQ545" s="157"/>
      <c r="ER545" s="157"/>
      <c r="ES545" s="157"/>
      <c r="ET545" s="157"/>
      <c r="EU545" s="157"/>
      <c r="EV545" s="157"/>
      <c r="EW545" s="157"/>
      <c r="EX545" s="157"/>
      <c r="EY545" s="157"/>
      <c r="EZ545" s="157"/>
      <c r="FA545" s="157"/>
      <c r="FB545" s="157"/>
      <c r="FC545" s="157"/>
      <c r="FD545" s="157"/>
      <c r="FE545" s="157"/>
      <c r="FF545" s="157"/>
      <c r="FG545" s="157"/>
      <c r="FH545" s="157"/>
      <c r="FI545" s="157"/>
      <c r="FJ545" s="157"/>
      <c r="FK545" s="157"/>
      <c r="FL545" s="157"/>
      <c r="FM545" s="157"/>
      <c r="FN545" s="157"/>
      <c r="FO545" s="157"/>
      <c r="FP545" s="157"/>
      <c r="FQ545" s="157"/>
      <c r="FR545" s="157"/>
      <c r="FS545" s="157"/>
      <c r="FT545" s="157"/>
      <c r="FU545" s="157"/>
      <c r="FV545" s="157"/>
      <c r="FW545" s="157"/>
      <c r="FX545" s="157"/>
      <c r="FY545" s="157"/>
      <c r="FZ545" s="157"/>
      <c r="GA545" s="157"/>
      <c r="GB545" s="157"/>
      <c r="GC545" s="157"/>
      <c r="GD545" s="157"/>
      <c r="GE545" s="157"/>
      <c r="GF545" s="157"/>
      <c r="GG545" s="157"/>
      <c r="GH545" s="157"/>
      <c r="GI545" s="157"/>
      <c r="GJ545" s="157"/>
      <c r="GK545" s="157"/>
      <c r="GL545" s="156"/>
    </row>
    <row r="546" spans="1:194" s="2" customFormat="1" x14ac:dyDescent="0.3">
      <c r="A546" s="51" t="s">
        <v>480</v>
      </c>
      <c r="B546" s="2" t="s">
        <v>397</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3">
      <c r="A547" s="51" t="s">
        <v>480</v>
      </c>
      <c r="B547" s="2" t="s">
        <v>422</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3">
      <c r="A548" s="51" t="s">
        <v>480</v>
      </c>
      <c r="B548" s="2" t="s">
        <v>423</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3">
      <c r="A549" s="51" t="s">
        <v>480</v>
      </c>
      <c r="B549" s="2" t="s">
        <v>398</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3">
      <c r="A550" s="51" t="s">
        <v>480</v>
      </c>
      <c r="B550" s="2" t="s">
        <v>399</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3">
      <c r="A551" s="51" t="s">
        <v>480</v>
      </c>
      <c r="B551" s="2" t="s">
        <v>424</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3">
      <c r="A552" s="51" t="s">
        <v>480</v>
      </c>
      <c r="B552" s="2" t="s">
        <v>401</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3">
      <c r="A553" s="51" t="s">
        <v>480</v>
      </c>
      <c r="B553" s="2" t="s">
        <v>403</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3">
      <c r="A554" s="51" t="s">
        <v>480</v>
      </c>
      <c r="B554" s="2" t="s">
        <v>404</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3">
      <c r="A555" s="51" t="s">
        <v>480</v>
      </c>
      <c r="B555" s="2" t="s">
        <v>405</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3">
      <c r="A556" s="51" t="s">
        <v>480</v>
      </c>
      <c r="B556" s="2" t="s">
        <v>406</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58" customFormat="1" x14ac:dyDescent="0.3">
      <c r="A557" s="154"/>
      <c r="B557" s="165"/>
      <c r="C557" s="154"/>
      <c r="D557" s="157">
        <f>SUM(D546:D556)</f>
        <v>707833</v>
      </c>
      <c r="E557" s="157">
        <f>SUM(E546:E556)</f>
        <v>746569</v>
      </c>
      <c r="F557" s="157">
        <f>SUM(F546:F556)</f>
        <v>1895510</v>
      </c>
      <c r="G557" s="157">
        <f>SUM(G546:G556)</f>
        <v>934155</v>
      </c>
      <c r="H557" s="157">
        <f>SUM(H546:H556)</f>
        <v>961355</v>
      </c>
      <c r="I557" s="156"/>
      <c r="J557" s="156"/>
      <c r="K557" s="157"/>
      <c r="L557" s="156"/>
      <c r="M557" s="157"/>
      <c r="N557" s="157"/>
      <c r="O557" s="157"/>
      <c r="P557" s="157"/>
      <c r="Q557" s="157"/>
      <c r="R557" s="157"/>
      <c r="S557" s="157"/>
      <c r="T557" s="157"/>
      <c r="U557" s="157"/>
      <c r="V557" s="157"/>
      <c r="W557" s="157"/>
      <c r="X557" s="157"/>
      <c r="Y557" s="157"/>
      <c r="Z557" s="157"/>
      <c r="AA557" s="157"/>
      <c r="AB557" s="157"/>
      <c r="AC557" s="157"/>
      <c r="AD557" s="157"/>
      <c r="AE557" s="157"/>
      <c r="AF557" s="157"/>
      <c r="AG557" s="157"/>
      <c r="AH557" s="157"/>
      <c r="AI557" s="157"/>
      <c r="AJ557" s="157"/>
      <c r="AK557" s="157"/>
      <c r="AL557" s="157"/>
      <c r="AM557" s="157"/>
      <c r="AN557" s="157"/>
      <c r="AO557" s="157"/>
      <c r="AP557" s="157"/>
      <c r="AQ557" s="157"/>
      <c r="AR557" s="157"/>
      <c r="AS557" s="157"/>
      <c r="AT557" s="157"/>
      <c r="AU557" s="157"/>
      <c r="AV557" s="157"/>
      <c r="AW557" s="157"/>
      <c r="AX557" s="157"/>
      <c r="AY557" s="157"/>
      <c r="AZ557" s="157"/>
      <c r="BA557" s="157"/>
      <c r="BB557" s="157"/>
      <c r="BC557" s="157"/>
      <c r="BD557" s="157"/>
      <c r="BE557" s="157"/>
      <c r="BF557" s="157"/>
      <c r="BG557" s="157"/>
      <c r="BH557" s="157"/>
      <c r="BI557" s="157"/>
      <c r="BJ557" s="157"/>
      <c r="BK557" s="157"/>
      <c r="BL557" s="157"/>
      <c r="BM557" s="157"/>
      <c r="BN557" s="157"/>
      <c r="BO557" s="157"/>
      <c r="BP557" s="157"/>
      <c r="BQ557" s="157"/>
      <c r="BR557" s="157"/>
      <c r="BS557" s="157"/>
      <c r="BT557" s="157"/>
      <c r="BU557" s="157"/>
      <c r="BV557" s="157"/>
      <c r="BW557" s="157"/>
      <c r="BX557" s="157"/>
      <c r="BY557" s="157"/>
      <c r="BZ557" s="157"/>
      <c r="CA557" s="157"/>
      <c r="CB557" s="157"/>
      <c r="CC557" s="157"/>
      <c r="CD557" s="157"/>
      <c r="CE557" s="157"/>
      <c r="CF557" s="157"/>
      <c r="CG557" s="157"/>
      <c r="CH557" s="157"/>
      <c r="CI557" s="157"/>
      <c r="CJ557" s="157"/>
      <c r="CK557" s="157"/>
      <c r="CL557" s="157"/>
      <c r="CM557" s="157"/>
      <c r="CN557" s="157"/>
      <c r="CO557" s="157"/>
      <c r="CP557" s="157"/>
      <c r="CQ557" s="157"/>
      <c r="CR557" s="157"/>
      <c r="CS557" s="157"/>
      <c r="CT557" s="157"/>
      <c r="CU557" s="157"/>
      <c r="CV557" s="157"/>
      <c r="CW557" s="157"/>
      <c r="CX557" s="157"/>
      <c r="CY557" s="156"/>
      <c r="CZ557" s="157"/>
      <c r="DA557" s="157"/>
      <c r="DB557" s="157"/>
      <c r="DC557" s="157"/>
      <c r="DD557" s="157"/>
      <c r="DE557" s="157"/>
      <c r="DF557" s="157"/>
      <c r="DG557" s="157"/>
      <c r="DH557" s="157"/>
      <c r="DI557" s="157"/>
      <c r="DJ557" s="157"/>
      <c r="DK557" s="157"/>
      <c r="DL557" s="157"/>
      <c r="DM557" s="157"/>
      <c r="DN557" s="157"/>
      <c r="DO557" s="157"/>
      <c r="DP557" s="157"/>
      <c r="DQ557" s="157"/>
      <c r="DR557" s="157"/>
      <c r="DS557" s="157"/>
      <c r="DT557" s="157"/>
      <c r="DU557" s="157"/>
      <c r="DV557" s="157"/>
      <c r="DW557" s="157"/>
      <c r="DX557" s="157"/>
      <c r="DY557" s="157"/>
      <c r="DZ557" s="157"/>
      <c r="EA557" s="157"/>
      <c r="EB557" s="157"/>
      <c r="EC557" s="157"/>
      <c r="ED557" s="157"/>
      <c r="EE557" s="157"/>
      <c r="EF557" s="157"/>
      <c r="EG557" s="157"/>
      <c r="EH557" s="157"/>
      <c r="EI557" s="157"/>
      <c r="EJ557" s="157"/>
      <c r="EK557" s="157"/>
      <c r="EL557" s="157"/>
      <c r="EM557" s="157"/>
      <c r="EN557" s="157"/>
      <c r="EO557" s="157"/>
      <c r="EP557" s="157"/>
      <c r="EQ557" s="157"/>
      <c r="ER557" s="157"/>
      <c r="ES557" s="157"/>
      <c r="ET557" s="157"/>
      <c r="EU557" s="157"/>
      <c r="EV557" s="157"/>
      <c r="EW557" s="157"/>
      <c r="EX557" s="157"/>
      <c r="EY557" s="157"/>
      <c r="EZ557" s="157"/>
      <c r="FA557" s="157"/>
      <c r="FB557" s="157"/>
      <c r="FC557" s="157"/>
      <c r="FD557" s="157"/>
      <c r="FE557" s="157"/>
      <c r="FF557" s="157"/>
      <c r="FG557" s="157"/>
      <c r="FH557" s="157"/>
      <c r="FI557" s="157"/>
      <c r="FJ557" s="157"/>
      <c r="FK557" s="157"/>
      <c r="FL557" s="157"/>
      <c r="FM557" s="157"/>
      <c r="FN557" s="157"/>
      <c r="FO557" s="157"/>
      <c r="FP557" s="157"/>
      <c r="FQ557" s="157"/>
      <c r="FR557" s="157"/>
      <c r="FS557" s="157"/>
      <c r="FT557" s="157"/>
      <c r="FU557" s="157"/>
      <c r="FV557" s="157"/>
      <c r="FW557" s="157"/>
      <c r="FX557" s="157"/>
      <c r="FY557" s="157"/>
      <c r="FZ557" s="157"/>
      <c r="GA557" s="157"/>
      <c r="GB557" s="157"/>
      <c r="GC557" s="157"/>
      <c r="GD557" s="157"/>
      <c r="GE557" s="157"/>
      <c r="GF557" s="157"/>
      <c r="GG557" s="157"/>
      <c r="GH557" s="157"/>
      <c r="GI557" s="157"/>
      <c r="GJ557" s="157"/>
      <c r="GK557" s="157"/>
      <c r="GL557" s="156"/>
    </row>
    <row r="558" spans="1:194" x14ac:dyDescent="0.3">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3">
      <c r="C559" s="35" t="s">
        <v>729</v>
      </c>
      <c r="D559" s="436" t="s">
        <v>730</v>
      </c>
      <c r="E559" s="436" t="s">
        <v>731</v>
      </c>
      <c r="F559" s="436" t="s">
        <v>732</v>
      </c>
      <c r="G559" s="436" t="s">
        <v>733</v>
      </c>
      <c r="H559" s="436" t="s">
        <v>734</v>
      </c>
      <c r="I559" s="436" t="s">
        <v>735</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3">
      <c r="C560" s="35" t="s">
        <v>736</v>
      </c>
      <c r="D560" s="679" t="s">
        <v>737</v>
      </c>
      <c r="E560" s="680"/>
      <c r="F560" s="680"/>
      <c r="G560" s="680"/>
      <c r="H560" s="680"/>
      <c r="I560" s="681"/>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3">
      <c r="B561" s="21">
        <v>0</v>
      </c>
      <c r="C561" s="435" t="s">
        <v>747</v>
      </c>
      <c r="D561" s="437"/>
      <c r="E561" s="437"/>
      <c r="F561" s="437"/>
      <c r="G561" s="437"/>
      <c r="H561" s="437"/>
      <c r="I561" s="437"/>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3">
      <c r="B562" s="21">
        <v>1</v>
      </c>
      <c r="C562" s="435" t="s">
        <v>751</v>
      </c>
      <c r="D562" s="437">
        <v>1.0084713674792447</v>
      </c>
      <c r="E562" s="437">
        <v>1.012558766876926</v>
      </c>
      <c r="F562" s="437">
        <v>1.0164706229364109</v>
      </c>
      <c r="G562" s="437">
        <v>1.0201553531133736</v>
      </c>
      <c r="H562" s="437">
        <v>1.0235742483952912</v>
      </c>
      <c r="I562" s="437">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3">
      <c r="B563" s="21">
        <v>2</v>
      </c>
      <c r="C563" s="435" t="s">
        <v>744</v>
      </c>
      <c r="D563" s="437">
        <v>0.97911366120419119</v>
      </c>
      <c r="E563" s="437">
        <v>0.96505936183655627</v>
      </c>
      <c r="F563" s="437">
        <v>0.94901616112315001</v>
      </c>
      <c r="G563" s="437">
        <v>0.93508333165134838</v>
      </c>
      <c r="H563" s="437">
        <v>0.9222712546323395</v>
      </c>
      <c r="I563" s="437">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3">
      <c r="B564" s="21">
        <v>3</v>
      </c>
      <c r="C564" s="435" t="s">
        <v>738</v>
      </c>
      <c r="D564" s="437">
        <v>1.0021244015688702</v>
      </c>
      <c r="E564" s="437">
        <v>1.0004900238876309</v>
      </c>
      <c r="F564" s="437">
        <v>0.99650095160224417</v>
      </c>
      <c r="G564" s="437">
        <v>0.99110812543288473</v>
      </c>
      <c r="H564" s="437">
        <v>0.9833550643960518</v>
      </c>
      <c r="I564" s="437">
        <v>0.97556611568334439</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3">
      <c r="B565" s="21">
        <v>4</v>
      </c>
      <c r="C565" s="435" t="s">
        <v>745</v>
      </c>
      <c r="D565" s="437">
        <v>0.99814913154892626</v>
      </c>
      <c r="E565" s="437">
        <v>0.99606252583011812</v>
      </c>
      <c r="F565" s="437">
        <v>0.99474491881213067</v>
      </c>
      <c r="G565" s="437">
        <v>0.99345811966553155</v>
      </c>
      <c r="H565" s="437">
        <v>0.99277041951420775</v>
      </c>
      <c r="I565" s="437">
        <v>0.99248367810384175</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3">
      <c r="B566" s="21">
        <v>5</v>
      </c>
      <c r="C566" s="435" t="s">
        <v>739</v>
      </c>
      <c r="D566" s="437">
        <v>1.0101978885143685</v>
      </c>
      <c r="E566" s="437">
        <v>1.0158417431734368</v>
      </c>
      <c r="F566" s="437">
        <v>1.0219028338714957</v>
      </c>
      <c r="G566" s="437">
        <v>1.0280568686265446</v>
      </c>
      <c r="H566" s="437">
        <v>1.0345147935582482</v>
      </c>
      <c r="I566" s="437">
        <v>1.0406315337231495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3">
      <c r="B567" s="21">
        <v>6</v>
      </c>
      <c r="C567" s="435" t="s">
        <v>740</v>
      </c>
      <c r="D567" s="437">
        <v>1.0179895480811041</v>
      </c>
      <c r="E567" s="437">
        <v>1.0270245103407745</v>
      </c>
      <c r="F567" s="437">
        <v>1.035680022619258</v>
      </c>
      <c r="G567" s="437">
        <v>1.044587575347828</v>
      </c>
      <c r="H567" s="437">
        <v>1.0533108586534927</v>
      </c>
      <c r="I567" s="437">
        <v>1.0618565818679431</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3">
      <c r="B568" s="21">
        <v>7</v>
      </c>
      <c r="C568" s="435" t="s">
        <v>742</v>
      </c>
      <c r="D568" s="437">
        <v>1.025459585029741</v>
      </c>
      <c r="E568" s="437">
        <v>1.0362883746720766</v>
      </c>
      <c r="F568" s="437">
        <v>1.0456150301831861</v>
      </c>
      <c r="G568" s="437">
        <v>1.0541139681739078</v>
      </c>
      <c r="H568" s="437">
        <v>1.0617518973784201</v>
      </c>
      <c r="I568" s="437">
        <v>1.0684919468248992</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3">
      <c r="B569" s="21">
        <v>8</v>
      </c>
      <c r="C569" s="435" t="s">
        <v>741</v>
      </c>
      <c r="D569" s="437">
        <v>1.0176309601745992</v>
      </c>
      <c r="E569" s="437">
        <v>1.026721384011922</v>
      </c>
      <c r="F569" s="437">
        <v>1.0353097334700412</v>
      </c>
      <c r="G569" s="437">
        <v>1.0443529299521672</v>
      </c>
      <c r="H569" s="437">
        <v>1.0531269671200225</v>
      </c>
      <c r="I569" s="437">
        <v>1.060999071634672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3">
      <c r="B570" s="21">
        <v>9</v>
      </c>
      <c r="C570" s="435" t="s">
        <v>743</v>
      </c>
      <c r="D570" s="437">
        <v>1.0262012632924804</v>
      </c>
      <c r="E570" s="437">
        <v>1.0377419172898725</v>
      </c>
      <c r="F570" s="437">
        <v>1.0474318943272938</v>
      </c>
      <c r="G570" s="437">
        <v>1.0562455260408008</v>
      </c>
      <c r="H570" s="437">
        <v>1.0640586503393024</v>
      </c>
      <c r="I570" s="437">
        <v>1.0709776495395087</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3">
      <c r="B571" s="21">
        <v>10</v>
      </c>
      <c r="C571" s="435"/>
      <c r="D571" s="437"/>
      <c r="E571" s="437"/>
      <c r="F571" s="437"/>
      <c r="G571" s="437"/>
      <c r="H571" s="437"/>
      <c r="I571" s="437"/>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3">
      <c r="B572" s="21">
        <v>11</v>
      </c>
      <c r="C572" s="435"/>
      <c r="D572" s="437"/>
      <c r="E572" s="437"/>
      <c r="F572" s="437"/>
      <c r="G572" s="437"/>
      <c r="H572" s="437"/>
      <c r="I572" s="437"/>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3">
      <c r="E573" s="25"/>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3">
      <c r="E574" s="25"/>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3">
      <c r="E575" s="25"/>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3">
      <c r="E576" s="25"/>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3">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3">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3">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3">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3">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3">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3">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3">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3">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3">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3">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3">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3">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3">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3">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3">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3">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3">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3">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3">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3">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3">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3">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3">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3">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3">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3">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3">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3">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3">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3">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3">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3">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3">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3">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3">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3">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3">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3">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3">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3">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3">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3">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3">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3">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3">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3">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3">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3">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3">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3">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3">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3">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3">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3">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3">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3">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3">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3">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3">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3">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3">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3">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3">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3">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3">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3">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3">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3">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3">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3">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3">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3">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3">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3">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3">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3">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3">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3">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3">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3">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3">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3">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3">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3">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3">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3">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3">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3">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3">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3">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3">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3">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3">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3">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3">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3">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3">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3">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3">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3">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3">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3">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3">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3">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3">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3">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3">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3">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3">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3">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3">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3">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3">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3">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3">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3">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3">
      <c r="E694" s="25"/>
      <c r="M694" s="2"/>
      <c r="N694" s="2"/>
      <c r="O694" s="2"/>
      <c r="P694" s="2"/>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3">
      <c r="E695" s="25"/>
      <c r="M695" s="2"/>
      <c r="N695" s="2"/>
      <c r="O695" s="2"/>
      <c r="P695" s="2"/>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3">
      <c r="E696" s="25"/>
      <c r="M696" s="2"/>
      <c r="N696" s="2"/>
      <c r="O696" s="2"/>
      <c r="P696" s="2"/>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3">
      <c r="E697" s="25"/>
      <c r="M697" s="2"/>
      <c r="N697" s="2"/>
      <c r="O697" s="2"/>
      <c r="P697" s="2"/>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3">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3">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3">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3">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3">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3">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3">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3">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3">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3">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3">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3">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3">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3">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3">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3">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3">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3">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3">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3">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3">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3">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3">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3">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3">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3">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3">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3">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3">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3">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3">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3">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3">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3">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3">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3">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3">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3">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3">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3">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3">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3">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3">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3">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3">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3">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3">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3">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3">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3">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3">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3">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3">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3">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3">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3">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3">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3">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3">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3">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3">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3">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3">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3">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3">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3">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3">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3">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3">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3">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3">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3">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3">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3">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3">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3">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3">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3">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3">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3">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3">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3">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3">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3">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3">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3">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3">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3">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3">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3">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3">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3">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3">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3">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3">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3">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3">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3">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3">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3">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3">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3">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3">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3">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3">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3">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3">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3">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3">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3">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3">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3">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3">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3">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3">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3">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3">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3">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3">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3">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3">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3">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3">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3">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3">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3">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3">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3">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3">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3">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3">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3">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3">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3">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3">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3">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3">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3">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3">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3">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3">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3">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3">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3">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3">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3">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3">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3">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3">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3">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3">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3">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3">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3">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3">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3">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3">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3">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3">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3">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3">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3">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3">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3">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3">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3">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3">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3">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3">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3">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3">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3">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3">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3">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3">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3">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3">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3">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3">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3">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3">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3">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3">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3">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3">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3">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3">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3">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3">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3">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3">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3">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3">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3">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3">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3">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3">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3">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3">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3">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3">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3">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3">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3">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3">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3">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3">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3">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3">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3">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3">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3">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3">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3">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3">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3">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3">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3">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3">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3">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3">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3">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3">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3">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3">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3">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3">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3">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3">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3">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3">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3">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3">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3">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3">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sheetData>
  <mergeCells count="1">
    <mergeCell ref="D560:I560"/>
  </mergeCells>
  <phoneticPr fontId="57"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3:K773 G143:L149 I557:L557 G210:L521 G151:L155 G157:L163 H36:L141 H540:L544 G523:G526 H523:L538 G32:L32 G36:G142 G208:L208 K561 J571:K571 J566:K567"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15434A"/>
    <pageSetUpPr fitToPage="1"/>
  </sheetPr>
  <dimension ref="A1:L40"/>
  <sheetViews>
    <sheetView showGridLines="0" zoomScale="80" zoomScaleNormal="80" workbookViewId="0"/>
  </sheetViews>
  <sheetFormatPr defaultColWidth="9.1796875" defaultRowHeight="14" x14ac:dyDescent="0.3"/>
  <cols>
    <col min="1" max="1" width="90.726562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8.453125" style="2" customWidth="1"/>
    <col min="13" max="13" width="3.7265625" style="2" customWidth="1"/>
    <col min="14" max="16384" width="9.1796875" style="2"/>
  </cols>
  <sheetData>
    <row r="1" spans="1:12" ht="30" customHeight="1" x14ac:dyDescent="0.35">
      <c r="A1" s="170" t="s">
        <v>797</v>
      </c>
      <c r="B1" s="598"/>
      <c r="C1" s="489"/>
      <c r="D1" s="489"/>
      <c r="E1" s="489"/>
      <c r="F1" s="355" t="s">
        <v>3</v>
      </c>
      <c r="G1" s="355" t="s">
        <v>3</v>
      </c>
      <c r="H1" s="355" t="s">
        <v>3</v>
      </c>
      <c r="I1" s="355" t="s">
        <v>3</v>
      </c>
      <c r="J1" s="355" t="s">
        <v>3</v>
      </c>
      <c r="K1" s="355" t="s">
        <v>3</v>
      </c>
      <c r="L1" s="355" t="s">
        <v>3</v>
      </c>
    </row>
    <row r="2" spans="1:12" ht="30" customHeight="1" x14ac:dyDescent="0.35">
      <c r="A2" s="217" t="s">
        <v>38</v>
      </c>
      <c r="B2" s="392" t="s">
        <v>3</v>
      </c>
      <c r="C2" s="393" t="s">
        <v>3</v>
      </c>
      <c r="D2" s="393" t="s">
        <v>3</v>
      </c>
      <c r="E2" s="355" t="s">
        <v>3</v>
      </c>
      <c r="F2" s="353" t="s">
        <v>3</v>
      </c>
      <c r="G2" s="353" t="s">
        <v>3</v>
      </c>
      <c r="H2" s="353" t="s">
        <v>3</v>
      </c>
      <c r="I2" s="353" t="s">
        <v>3</v>
      </c>
      <c r="J2" s="353" t="s">
        <v>3</v>
      </c>
      <c r="K2" s="353" t="s">
        <v>3</v>
      </c>
      <c r="L2" s="353" t="s">
        <v>3</v>
      </c>
    </row>
    <row r="3" spans="1:12" ht="21.75" customHeight="1" x14ac:dyDescent="0.35">
      <c r="A3" s="449" t="s">
        <v>752</v>
      </c>
      <c r="B3" s="393"/>
      <c r="C3" s="393"/>
      <c r="D3" s="393"/>
      <c r="E3" s="355"/>
      <c r="F3" s="353"/>
      <c r="G3" s="353"/>
      <c r="H3" s="353"/>
    </row>
    <row r="4" spans="1:12" ht="18" customHeight="1" x14ac:dyDescent="0.35">
      <c r="A4" s="450" t="s">
        <v>798</v>
      </c>
      <c r="B4" s="360"/>
      <c r="C4" s="360"/>
      <c r="D4" s="360"/>
      <c r="E4" s="355"/>
      <c r="F4" s="353"/>
      <c r="G4" s="353"/>
      <c r="H4" s="353"/>
    </row>
    <row r="5" spans="1:12" ht="18" customHeight="1" thickBot="1" x14ac:dyDescent="0.4">
      <c r="A5" s="450"/>
      <c r="B5" s="360"/>
      <c r="C5" s="360"/>
      <c r="D5" s="360"/>
      <c r="E5" s="355"/>
      <c r="F5" s="353"/>
      <c r="G5" s="353"/>
      <c r="H5" s="353"/>
    </row>
    <row r="6" spans="1:12" ht="25.4" customHeight="1" x14ac:dyDescent="0.3">
      <c r="A6" s="218" t="s">
        <v>505</v>
      </c>
      <c r="B6" s="219">
        <v>1</v>
      </c>
      <c r="C6" s="216" t="s">
        <v>3</v>
      </c>
      <c r="D6" s="353" t="s">
        <v>3</v>
      </c>
      <c r="E6" s="353" t="s">
        <v>3</v>
      </c>
      <c r="F6" s="353" t="s">
        <v>3</v>
      </c>
      <c r="G6" s="353" t="s">
        <v>3</v>
      </c>
      <c r="H6" s="353" t="s">
        <v>3</v>
      </c>
      <c r="I6" s="353" t="s">
        <v>3</v>
      </c>
      <c r="J6" s="353" t="s">
        <v>3</v>
      </c>
      <c r="K6" s="353" t="s">
        <v>3</v>
      </c>
      <c r="L6" s="353" t="s">
        <v>3</v>
      </c>
    </row>
    <row r="7" spans="1:12" ht="25.4" customHeight="1" x14ac:dyDescent="0.3">
      <c r="A7" s="220" t="s">
        <v>506</v>
      </c>
      <c r="B7" s="221" t="s">
        <v>292</v>
      </c>
      <c r="C7" s="216" t="s">
        <v>3</v>
      </c>
      <c r="D7" s="353" t="s">
        <v>3</v>
      </c>
      <c r="E7" s="353" t="s">
        <v>3</v>
      </c>
      <c r="F7" s="353" t="s">
        <v>3</v>
      </c>
      <c r="G7" s="353" t="s">
        <v>3</v>
      </c>
      <c r="H7" s="353" t="s">
        <v>3</v>
      </c>
      <c r="I7" s="353" t="s">
        <v>3</v>
      </c>
      <c r="J7" s="353" t="s">
        <v>3</v>
      </c>
      <c r="K7" s="353" t="s">
        <v>3</v>
      </c>
      <c r="L7" s="353" t="s">
        <v>3</v>
      </c>
    </row>
    <row r="8" spans="1:12" ht="25.4" customHeight="1" x14ac:dyDescent="0.3">
      <c r="A8" s="220" t="s">
        <v>5</v>
      </c>
      <c r="B8" s="221" t="s">
        <v>41</v>
      </c>
      <c r="C8" s="216" t="s">
        <v>3</v>
      </c>
      <c r="D8" s="353" t="s">
        <v>3</v>
      </c>
      <c r="E8" s="353" t="s">
        <v>3</v>
      </c>
      <c r="F8" s="353" t="s">
        <v>3</v>
      </c>
      <c r="G8" s="353" t="s">
        <v>3</v>
      </c>
      <c r="H8" s="353" t="s">
        <v>3</v>
      </c>
      <c r="I8" s="353" t="s">
        <v>3</v>
      </c>
      <c r="J8" s="353" t="s">
        <v>3</v>
      </c>
      <c r="K8" s="353" t="s">
        <v>3</v>
      </c>
      <c r="L8" s="353" t="s">
        <v>3</v>
      </c>
    </row>
    <row r="9" spans="1:12" ht="25.4" customHeight="1" thickBot="1" x14ac:dyDescent="0.35">
      <c r="A9" s="222" t="s">
        <v>564</v>
      </c>
      <c r="B9" s="223"/>
      <c r="C9" s="216" t="s">
        <v>3</v>
      </c>
      <c r="D9" s="353" t="s">
        <v>3</v>
      </c>
      <c r="E9" s="353" t="s">
        <v>3</v>
      </c>
      <c r="F9" s="353" t="s">
        <v>3</v>
      </c>
      <c r="G9" s="353" t="s">
        <v>3</v>
      </c>
      <c r="H9" s="353" t="s">
        <v>3</v>
      </c>
      <c r="I9" s="353" t="s">
        <v>3</v>
      </c>
      <c r="J9" s="353" t="s">
        <v>3</v>
      </c>
      <c r="K9" s="353" t="s">
        <v>3</v>
      </c>
      <c r="L9" s="353" t="s">
        <v>3</v>
      </c>
    </row>
    <row r="10" spans="1:12" ht="25" customHeight="1" thickBot="1" x14ac:dyDescent="0.35">
      <c r="A10" s="222" t="s">
        <v>753</v>
      </c>
      <c r="B10" s="223"/>
      <c r="C10" s="216"/>
      <c r="D10" s="353"/>
      <c r="E10" s="353"/>
      <c r="F10" s="353"/>
      <c r="G10" s="353"/>
      <c r="H10" s="353"/>
    </row>
    <row r="11" spans="1:12" ht="14.15" customHeight="1" thickBot="1" x14ac:dyDescent="0.35">
      <c r="A11" s="356" t="s">
        <v>3</v>
      </c>
      <c r="B11" s="357" t="s">
        <v>3</v>
      </c>
      <c r="C11" s="216" t="s">
        <v>3</v>
      </c>
      <c r="D11" s="353" t="s">
        <v>3</v>
      </c>
      <c r="E11" s="353" t="s">
        <v>3</v>
      </c>
      <c r="F11" s="353" t="s">
        <v>3</v>
      </c>
      <c r="G11" s="353" t="s">
        <v>3</v>
      </c>
      <c r="H11" s="353" t="s">
        <v>3</v>
      </c>
      <c r="I11" s="353" t="s">
        <v>3</v>
      </c>
      <c r="J11" s="353" t="s">
        <v>3</v>
      </c>
      <c r="K11" s="353" t="s">
        <v>3</v>
      </c>
      <c r="L11" s="353" t="s">
        <v>3</v>
      </c>
    </row>
    <row r="12" spans="1:12" ht="75" customHeight="1" thickBot="1" x14ac:dyDescent="0.45">
      <c r="A12" s="224"/>
      <c r="B12" s="412" t="s">
        <v>581</v>
      </c>
      <c r="C12" s="412" t="s">
        <v>581</v>
      </c>
      <c r="D12" s="550" t="s">
        <v>728</v>
      </c>
      <c r="E12" s="551" t="s">
        <v>728</v>
      </c>
      <c r="F12" s="23"/>
      <c r="G12" s="413" t="s">
        <v>484</v>
      </c>
      <c r="H12" s="414" t="s">
        <v>484</v>
      </c>
      <c r="I12" s="546" t="s">
        <v>582</v>
      </c>
      <c r="J12" s="414" t="s">
        <v>582</v>
      </c>
      <c r="K12" s="411" t="s">
        <v>3</v>
      </c>
      <c r="L12" s="415" t="s">
        <v>461</v>
      </c>
    </row>
    <row r="13" spans="1:12" s="182" customFormat="1" ht="30" customHeight="1" thickBot="1" x14ac:dyDescent="0.35">
      <c r="A13" s="555" t="s">
        <v>754</v>
      </c>
      <c r="B13" s="556" t="s">
        <v>483</v>
      </c>
      <c r="C13" s="557" t="s">
        <v>485</v>
      </c>
      <c r="D13" s="552" t="s">
        <v>483</v>
      </c>
      <c r="E13" s="553" t="s">
        <v>485</v>
      </c>
      <c r="G13" s="189" t="s">
        <v>483</v>
      </c>
      <c r="H13" s="188" t="s">
        <v>485</v>
      </c>
      <c r="I13" s="187" t="s">
        <v>483</v>
      </c>
      <c r="J13" s="188" t="s">
        <v>485</v>
      </c>
      <c r="K13" s="353" t="s">
        <v>3</v>
      </c>
      <c r="L13" s="352" t="s">
        <v>3</v>
      </c>
    </row>
    <row r="14" spans="1:12" s="182" customFormat="1" ht="30" customHeight="1" x14ac:dyDescent="0.35">
      <c r="A14" s="180" t="s">
        <v>802</v>
      </c>
      <c r="B14" s="558"/>
      <c r="C14" s="559">
        <f>IF(OR(B10&gt;"",'Population selection'!J23="",),B10,'Population selection'!J14)</f>
        <v>56550138</v>
      </c>
      <c r="D14" s="554"/>
      <c r="E14" s="451">
        <f>C14</f>
        <v>56550138</v>
      </c>
      <c r="G14" s="452"/>
      <c r="H14" s="451">
        <f>C14</f>
        <v>56550138</v>
      </c>
      <c r="I14" s="547"/>
      <c r="J14" s="451">
        <f>E14</f>
        <v>56550138</v>
      </c>
      <c r="K14" s="352" t="s">
        <v>3</v>
      </c>
      <c r="L14" s="456" t="s">
        <v>748</v>
      </c>
    </row>
    <row r="15" spans="1:12" s="182" customFormat="1" ht="30" customHeight="1" x14ac:dyDescent="0.35">
      <c r="A15" s="180" t="s">
        <v>803</v>
      </c>
      <c r="B15" s="560"/>
      <c r="C15" s="451">
        <f>IF(OR(B10&gt;"",'Population selection'!J23="",),B10,'Population selection'!J14*('Resource impact over time'!G15))</f>
        <v>58061002</v>
      </c>
      <c r="D15" s="383"/>
      <c r="E15" s="451">
        <f>C15</f>
        <v>58061002</v>
      </c>
      <c r="G15" s="383"/>
      <c r="H15" s="451">
        <f>C15</f>
        <v>58061002</v>
      </c>
      <c r="I15" s="547"/>
      <c r="J15" s="453">
        <f>E15</f>
        <v>58061002</v>
      </c>
      <c r="K15" s="352" t="s">
        <v>3</v>
      </c>
      <c r="L15" s="352" t="s">
        <v>3</v>
      </c>
    </row>
    <row r="16" spans="1:12" s="182" customFormat="1" ht="30" customHeight="1" x14ac:dyDescent="0.35">
      <c r="A16" s="180" t="s">
        <v>794</v>
      </c>
      <c r="B16" s="635">
        <f>G16</f>
        <v>3.0499999999999999E-2</v>
      </c>
      <c r="C16" s="451">
        <f>C15*B16</f>
        <v>1770860.561</v>
      </c>
      <c r="D16" s="632">
        <f>I16</f>
        <v>3.0499999999999999E-2</v>
      </c>
      <c r="E16" s="451">
        <f>D16*E15</f>
        <v>1770860.561</v>
      </c>
      <c r="G16" s="454">
        <v>3.0499999999999999E-2</v>
      </c>
      <c r="H16" s="451">
        <f>H15*G16</f>
        <v>1770860.561</v>
      </c>
      <c r="I16" s="548">
        <v>3.0499999999999999E-2</v>
      </c>
      <c r="J16" s="451">
        <f>I16*J15</f>
        <v>1770860.561</v>
      </c>
      <c r="K16" s="352" t="s">
        <v>3</v>
      </c>
      <c r="L16" s="543" t="s">
        <v>804</v>
      </c>
    </row>
    <row r="17" spans="1:12" s="182" customFormat="1" ht="30" customHeight="1" x14ac:dyDescent="0.35">
      <c r="A17" s="180" t="s">
        <v>795</v>
      </c>
      <c r="B17" s="635">
        <f t="shared" ref="B17:B20" si="0">G17</f>
        <v>5.8999999999999999E-3</v>
      </c>
      <c r="C17" s="451">
        <f>C15*B17</f>
        <v>342559.9118</v>
      </c>
      <c r="D17" s="632">
        <f t="shared" ref="D17:D20" si="1">I17</f>
        <v>5.8999999999999999E-3</v>
      </c>
      <c r="E17" s="451">
        <f>E15*D17</f>
        <v>342559.9118</v>
      </c>
      <c r="G17" s="454">
        <v>5.8999999999999999E-3</v>
      </c>
      <c r="H17" s="451">
        <f>H15*G17</f>
        <v>342559.9118</v>
      </c>
      <c r="I17" s="548">
        <v>5.8999999999999999E-3</v>
      </c>
      <c r="J17" s="451">
        <f>J15*I17</f>
        <v>342559.9118</v>
      </c>
      <c r="K17" s="352" t="s">
        <v>3</v>
      </c>
      <c r="L17" s="543" t="s">
        <v>804</v>
      </c>
    </row>
    <row r="18" spans="1:12" s="182" customFormat="1" ht="30" customHeight="1" x14ac:dyDescent="0.35">
      <c r="A18" s="180" t="s">
        <v>796</v>
      </c>
      <c r="B18" s="635">
        <f t="shared" si="0"/>
        <v>1.7999999999999999E-2</v>
      </c>
      <c r="C18" s="451">
        <f>C15*B18</f>
        <v>1045098.036</v>
      </c>
      <c r="D18" s="632">
        <f t="shared" si="1"/>
        <v>1.7999999999999999E-2</v>
      </c>
      <c r="E18" s="451">
        <f>E15*D18</f>
        <v>1045098.036</v>
      </c>
      <c r="G18" s="454">
        <v>1.7999999999999999E-2</v>
      </c>
      <c r="H18" s="451">
        <f>H15*G18</f>
        <v>1045098.036</v>
      </c>
      <c r="I18" s="548">
        <v>1.7999999999999999E-2</v>
      </c>
      <c r="J18" s="451">
        <f>J15*I18</f>
        <v>1045098.036</v>
      </c>
      <c r="K18" s="352" t="s">
        <v>3</v>
      </c>
      <c r="L18" s="543" t="s">
        <v>804</v>
      </c>
    </row>
    <row r="19" spans="1:12" s="182" customFormat="1" ht="30" customHeight="1" x14ac:dyDescent="0.35">
      <c r="A19" s="180"/>
      <c r="B19" s="635"/>
      <c r="C19" s="451">
        <f>SUM(C16:C18)</f>
        <v>3158518.5088</v>
      </c>
      <c r="D19" s="632"/>
      <c r="E19" s="451">
        <f>SUM(E16:E18)</f>
        <v>3158518.5088</v>
      </c>
      <c r="G19" s="454"/>
      <c r="H19" s="451">
        <f>SUM(H16:H18)</f>
        <v>3158518.5088</v>
      </c>
      <c r="I19" s="548"/>
      <c r="J19" s="451">
        <f>SUM(J16:J18)</f>
        <v>3158518.5088</v>
      </c>
      <c r="K19" s="352"/>
      <c r="L19" s="489"/>
    </row>
    <row r="20" spans="1:12" s="182" customFormat="1" ht="30" customHeight="1" x14ac:dyDescent="0.35">
      <c r="A20" s="180" t="s">
        <v>799</v>
      </c>
      <c r="B20" s="635">
        <f t="shared" si="0"/>
        <v>0.8</v>
      </c>
      <c r="C20" s="451">
        <f>C19*B20</f>
        <v>2526814.8070400003</v>
      </c>
      <c r="D20" s="632">
        <f t="shared" si="1"/>
        <v>0.8</v>
      </c>
      <c r="E20" s="451">
        <f>E19*D20</f>
        <v>2526814.8070400003</v>
      </c>
      <c r="G20" s="454">
        <v>0.8</v>
      </c>
      <c r="H20" s="451">
        <f>H19*G20</f>
        <v>2526814.8070400003</v>
      </c>
      <c r="I20" s="548">
        <v>0.8</v>
      </c>
      <c r="J20" s="451">
        <f>J19*I20</f>
        <v>2526814.8070400003</v>
      </c>
      <c r="K20" s="352" t="s">
        <v>3</v>
      </c>
      <c r="L20" s="541" t="s">
        <v>770</v>
      </c>
    </row>
    <row r="21" spans="1:12" s="182" customFormat="1" ht="30" customHeight="1" x14ac:dyDescent="0.35">
      <c r="A21" s="459" t="s">
        <v>768</v>
      </c>
      <c r="B21" s="635">
        <f t="shared" ref="B21" si="2">G21</f>
        <v>0.8</v>
      </c>
      <c r="C21" s="451">
        <f>C20*B21</f>
        <v>2021451.8456320004</v>
      </c>
      <c r="D21" s="632">
        <f t="shared" ref="D21" si="3">I21</f>
        <v>0.8</v>
      </c>
      <c r="E21" s="451">
        <f t="shared" ref="E21" si="4">E20*D21</f>
        <v>2021451.8456320004</v>
      </c>
      <c r="G21" s="454">
        <v>0.8</v>
      </c>
      <c r="H21" s="451">
        <f>H20*G21</f>
        <v>2021451.8456320004</v>
      </c>
      <c r="I21" s="548">
        <v>0.8</v>
      </c>
      <c r="J21" s="451">
        <f t="shared" ref="J21:J22" si="5">J20*I21</f>
        <v>2021451.8456320004</v>
      </c>
      <c r="K21" s="352"/>
      <c r="L21" s="542" t="s">
        <v>771</v>
      </c>
    </row>
    <row r="22" spans="1:12" s="182" customFormat="1" ht="30" customHeight="1" x14ac:dyDescent="0.35">
      <c r="A22" s="459" t="s">
        <v>769</v>
      </c>
      <c r="B22" s="635">
        <f t="shared" ref="B22" si="6">G22</f>
        <v>0.2</v>
      </c>
      <c r="C22" s="451">
        <f>C21*B22</f>
        <v>404290.3691264001</v>
      </c>
      <c r="D22" s="632">
        <f t="shared" ref="D22" si="7">I22</f>
        <v>0.2</v>
      </c>
      <c r="E22" s="451">
        <f t="shared" ref="E22" si="8">E21*D22</f>
        <v>404290.3691264001</v>
      </c>
      <c r="G22" s="454">
        <v>0.2</v>
      </c>
      <c r="H22" s="451">
        <f>H21*G22</f>
        <v>404290.3691264001</v>
      </c>
      <c r="I22" s="548">
        <v>0.2</v>
      </c>
      <c r="J22" s="451">
        <f t="shared" si="5"/>
        <v>404290.3691264001</v>
      </c>
      <c r="K22" s="352"/>
      <c r="L22" t="s">
        <v>772</v>
      </c>
    </row>
    <row r="23" spans="1:12" s="182" customFormat="1" ht="18" customHeight="1" thickBot="1" x14ac:dyDescent="0.4">
      <c r="A23" s="536" t="s">
        <v>754</v>
      </c>
      <c r="B23" s="665"/>
      <c r="C23" s="537">
        <f>C22</f>
        <v>404290.3691264001</v>
      </c>
      <c r="D23" s="538"/>
      <c r="E23" s="537">
        <f>E22</f>
        <v>404290.3691264001</v>
      </c>
      <c r="F23" s="455"/>
      <c r="G23" s="538"/>
      <c r="H23" s="537">
        <f>H22</f>
        <v>404290.3691264001</v>
      </c>
      <c r="I23" s="539"/>
      <c r="J23" s="537">
        <f>J22</f>
        <v>404290.3691264001</v>
      </c>
      <c r="K23" s="352" t="s">
        <v>3</v>
      </c>
      <c r="L23" s="540"/>
    </row>
    <row r="24" spans="1:12" s="182" customFormat="1" ht="21.65" customHeight="1" thickBot="1" x14ac:dyDescent="0.4">
      <c r="A24" s="544"/>
      <c r="B24" s="666"/>
      <c r="C24" s="667"/>
      <c r="D24" s="668"/>
      <c r="E24" s="667"/>
      <c r="F24" s="455"/>
      <c r="G24" s="538"/>
      <c r="H24" s="549"/>
      <c r="I24" s="539"/>
      <c r="J24" s="545"/>
      <c r="K24" s="352"/>
      <c r="L24" s="540"/>
    </row>
    <row r="25" spans="1:12" s="182" customFormat="1" ht="21.65" customHeight="1" x14ac:dyDescent="0.35">
      <c r="A25" s="652" t="s">
        <v>840</v>
      </c>
      <c r="B25" s="633">
        <f t="shared" ref="B25:B26" si="9">G25</f>
        <v>0</v>
      </c>
      <c r="C25" s="559">
        <f>B25*C$23</f>
        <v>0</v>
      </c>
      <c r="D25" s="633">
        <f>I25</f>
        <v>0.05</v>
      </c>
      <c r="E25" s="559">
        <f>E23*D25</f>
        <v>20214.518456320005</v>
      </c>
      <c r="G25" s="653">
        <v>0</v>
      </c>
      <c r="H25" s="559">
        <f>G25*H$23</f>
        <v>0</v>
      </c>
      <c r="I25" s="654">
        <v>0.05</v>
      </c>
      <c r="J25" s="559">
        <f>J23*I25</f>
        <v>20214.518456320005</v>
      </c>
      <c r="K25" s="352"/>
      <c r="L25" s="540" t="s">
        <v>801</v>
      </c>
    </row>
    <row r="26" spans="1:12" s="182" customFormat="1" ht="21.65" customHeight="1" thickBot="1" x14ac:dyDescent="0.4">
      <c r="A26" s="655" t="s">
        <v>839</v>
      </c>
      <c r="B26" s="634">
        <f t="shared" si="9"/>
        <v>1</v>
      </c>
      <c r="C26" s="656">
        <f>B26*C$23</f>
        <v>404290.3691264001</v>
      </c>
      <c r="D26" s="634">
        <f>I26</f>
        <v>0.95</v>
      </c>
      <c r="E26" s="656">
        <f>E23*D26</f>
        <v>384075.85067008005</v>
      </c>
      <c r="G26" s="657">
        <v>1</v>
      </c>
      <c r="H26" s="658">
        <f>G26*H$23</f>
        <v>404290.3691264001</v>
      </c>
      <c r="I26" s="659">
        <v>0.95</v>
      </c>
      <c r="J26" s="658">
        <f>I26*J$23</f>
        <v>384075.85067008005</v>
      </c>
      <c r="K26" s="352"/>
      <c r="L26" s="540" t="s">
        <v>801</v>
      </c>
    </row>
    <row r="27" spans="1:12" s="182" customFormat="1" ht="30" customHeight="1" x14ac:dyDescent="0.35">
      <c r="A27" s="535"/>
      <c r="B27" s="533"/>
      <c r="C27" s="532"/>
      <c r="D27" s="533"/>
      <c r="E27" s="532"/>
      <c r="F27" s="455"/>
      <c r="G27" s="533"/>
      <c r="H27" s="534"/>
      <c r="I27" s="533"/>
      <c r="J27" s="532"/>
      <c r="K27" s="352" t="s">
        <v>3</v>
      </c>
      <c r="L27" s="166" t="s">
        <v>382</v>
      </c>
    </row>
    <row r="28" spans="1:12" s="182" customFormat="1" ht="59.15" customHeight="1" x14ac:dyDescent="0.35">
      <c r="A28" s="535"/>
      <c r="B28" s="533"/>
      <c r="C28" s="532"/>
      <c r="D28" s="533"/>
      <c r="E28" s="532"/>
      <c r="F28" s="455"/>
      <c r="G28" s="533"/>
      <c r="H28" s="534"/>
      <c r="I28" s="533"/>
      <c r="J28" s="532"/>
      <c r="K28" s="352" t="s">
        <v>3</v>
      </c>
      <c r="L28" s="167" t="s">
        <v>724</v>
      </c>
    </row>
    <row r="29" spans="1:12" s="182" customFormat="1" ht="30" customHeight="1" x14ac:dyDescent="0.3">
      <c r="A29" s="353" t="s">
        <v>3</v>
      </c>
      <c r="B29" s="353" t="s">
        <v>3</v>
      </c>
      <c r="C29" s="353" t="s">
        <v>3</v>
      </c>
      <c r="D29" s="353" t="s">
        <v>3</v>
      </c>
      <c r="E29" s="353" t="s">
        <v>3</v>
      </c>
      <c r="F29" s="353" t="s">
        <v>3</v>
      </c>
      <c r="G29" s="353" t="s">
        <v>3</v>
      </c>
      <c r="H29" s="353" t="s">
        <v>3</v>
      </c>
      <c r="I29" s="353" t="s">
        <v>3</v>
      </c>
      <c r="J29" s="353" t="s">
        <v>3</v>
      </c>
      <c r="K29" s="352" t="s">
        <v>3</v>
      </c>
      <c r="L29" s="168" t="s">
        <v>409</v>
      </c>
    </row>
    <row r="30" spans="1:12" s="182" customFormat="1" ht="30" customHeight="1" x14ac:dyDescent="0.3">
      <c r="A30" s="2"/>
      <c r="B30" s="2"/>
      <c r="C30" s="2"/>
      <c r="D30" s="2"/>
      <c r="E30" s="2"/>
      <c r="F30" s="2"/>
      <c r="G30" s="2"/>
      <c r="H30" s="2"/>
      <c r="I30" s="2"/>
      <c r="J30" s="2"/>
      <c r="K30" s="352" t="s">
        <v>3</v>
      </c>
      <c r="L30" s="168"/>
    </row>
    <row r="31" spans="1:12" s="182" customFormat="1" ht="30" customHeight="1" x14ac:dyDescent="0.3">
      <c r="A31" s="2"/>
      <c r="B31" s="2"/>
      <c r="C31" s="2"/>
      <c r="D31" s="2"/>
      <c r="E31" s="2"/>
      <c r="F31" s="2"/>
      <c r="G31" s="2"/>
      <c r="H31" s="2"/>
      <c r="I31" s="2"/>
      <c r="J31" s="2"/>
      <c r="K31" s="352" t="s">
        <v>3</v>
      </c>
      <c r="L31" s="184" t="s">
        <v>725</v>
      </c>
    </row>
    <row r="32" spans="1:12" s="182" customFormat="1" ht="30" customHeight="1" x14ac:dyDescent="0.3">
      <c r="A32" s="2"/>
      <c r="B32" s="2"/>
      <c r="C32" s="2"/>
      <c r="D32" s="2"/>
      <c r="E32" s="2"/>
      <c r="F32" s="2"/>
      <c r="G32" s="2"/>
      <c r="H32" s="2"/>
      <c r="I32" s="2"/>
      <c r="J32" s="2"/>
      <c r="K32" s="352" t="s">
        <v>3</v>
      </c>
      <c r="L32" s="168" t="s">
        <v>410</v>
      </c>
    </row>
    <row r="33" spans="1:12" s="182" customFormat="1" ht="45" customHeight="1" x14ac:dyDescent="0.3">
      <c r="A33" s="2"/>
      <c r="B33" s="2"/>
      <c r="C33" s="2"/>
      <c r="D33" s="2"/>
      <c r="E33" s="2"/>
      <c r="F33" s="2"/>
      <c r="G33" s="2"/>
      <c r="H33" s="2"/>
      <c r="I33" s="2"/>
      <c r="J33" s="2"/>
      <c r="L33" s="185"/>
    </row>
    <row r="34" spans="1:12" ht="26" x14ac:dyDescent="0.3">
      <c r="L34" s="169" t="s">
        <v>726</v>
      </c>
    </row>
    <row r="35" spans="1:12" x14ac:dyDescent="0.3">
      <c r="L35" s="212" t="s">
        <v>473</v>
      </c>
    </row>
    <row r="36" spans="1:12" x14ac:dyDescent="0.3">
      <c r="L36" s="457"/>
    </row>
    <row r="37" spans="1:12" ht="26" x14ac:dyDescent="0.3">
      <c r="L37" s="186" t="s">
        <v>727</v>
      </c>
    </row>
    <row r="38" spans="1:12" ht="25" x14ac:dyDescent="0.3">
      <c r="L38" s="168" t="s">
        <v>454</v>
      </c>
    </row>
    <row r="39" spans="1:12" x14ac:dyDescent="0.3">
      <c r="L39" s="166"/>
    </row>
    <row r="40" spans="1:12" ht="14.5" thickBot="1" x14ac:dyDescent="0.35">
      <c r="L40" s="458"/>
    </row>
  </sheetData>
  <sheetProtection algorithmName="SHA-512" hashValue="UnLjkY8tgEXJFdOl0JfkjHiF3t4ZaHiK/UlXX5ZYNSEsfHWs0pPBXZYWdvqGplOeaq1vDE1gjd/qlTTa3J8X/w==" saltValue="gzgo3EtwL08rMlJi08H7gg=="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9" r:id="rId1" xr:uid="{7A7B870A-FF22-43F3-B903-5C32B42B4F2E}"/>
    <hyperlink ref="L32" r:id="rId2" xr:uid="{78CA2500-D599-4851-8EF0-E0894E7EEF72}"/>
    <hyperlink ref="L38" r:id="rId3" xr:uid="{19E8760E-2B0C-4433-BA85-096E43EBB016}"/>
    <hyperlink ref="L35" r:id="rId4" xr:uid="{05FC76C9-BA11-4A53-A949-854ABFCF0296}"/>
    <hyperlink ref="L16" r:id="rId5" display="Quality and Outcomes Framework 2020-21" xr:uid="{DF182312-8C74-4041-B7C6-6F36192596F8}"/>
    <hyperlink ref="L20" r:id="rId6" xr:uid="{B991B971-575C-419B-854E-3E94C37BCF80}"/>
    <hyperlink ref="L21" r:id="rId7" xr:uid="{62F8154C-5522-4966-B652-311F9446D221}"/>
    <hyperlink ref="L17" r:id="rId8" display="Quality and Outcomes Framework 2020-21" xr:uid="{C9357ADB-FBBD-482D-A38D-2D97BD252992}"/>
    <hyperlink ref="L18" r:id="rId9" display="Quality and Outcomes Framework 2020-21" xr:uid="{F9BB640E-EB97-4FBB-AD8C-CD37DFFB20D0}"/>
  </hyperlinks>
  <pageMargins left="0.31496062992125984" right="0.31496062992125984" top="0.74803149606299213" bottom="0.74803149606299213" header="0.31496062992125984" footer="0.31496062992125984"/>
  <pageSetup paperSize="9" scale="48" fitToHeight="2" orientation="landscape" r:id="rId10"/>
  <ignoredErrors>
    <ignoredError sqref="B25:E26 B16:B22 D16" unlockedFormula="1"/>
  </ignoredErrors>
  <drawing r:id="rId11"/>
  <legacyDrawing r:id="rId1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Y123"/>
  <sheetViews>
    <sheetView showGridLines="0" zoomScale="80" zoomScaleNormal="80" workbookViewId="0"/>
  </sheetViews>
  <sheetFormatPr defaultColWidth="9.1796875" defaultRowHeight="12.5" x14ac:dyDescent="0.25"/>
  <cols>
    <col min="1" max="1" width="44.54296875" style="5" customWidth="1"/>
    <col min="2" max="2" width="19.1796875" style="5" customWidth="1"/>
    <col min="3" max="3" width="15.26953125" style="5" customWidth="1"/>
    <col min="4" max="4" width="10.81640625" style="5" customWidth="1"/>
    <col min="5" max="5" width="10.26953125" style="5" customWidth="1"/>
    <col min="6" max="6" width="11.1796875" style="5" customWidth="1"/>
    <col min="7" max="7" width="9.1796875" style="5"/>
    <col min="8" max="8" width="12.7265625" style="5" customWidth="1"/>
    <col min="9" max="10" width="10.7265625" style="5" customWidth="1"/>
    <col min="11" max="11" width="17.1796875" style="5" customWidth="1"/>
    <col min="12" max="12" width="8.1796875" style="5" customWidth="1"/>
    <col min="13" max="13" width="15" style="564" customWidth="1"/>
    <col min="14" max="16384" width="9.1796875" style="5"/>
  </cols>
  <sheetData>
    <row r="1" spans="1:17" s="672" customFormat="1" ht="30" customHeight="1" x14ac:dyDescent="0.35">
      <c r="A1" s="170" t="str">
        <f>'Assumptions input'!A1</f>
        <v>Icosapent ethyl with statin therapy for reducing the risk of cardiovascular events in people with raised triglycerides</v>
      </c>
      <c r="B1" s="170"/>
      <c r="C1" s="170"/>
      <c r="D1" s="669"/>
      <c r="E1" s="669"/>
      <c r="F1" s="669"/>
      <c r="G1" s="669"/>
      <c r="H1" s="669"/>
      <c r="I1" s="670" t="s">
        <v>3</v>
      </c>
      <c r="J1" s="670"/>
      <c r="K1" s="670"/>
      <c r="L1" s="670" t="s">
        <v>3</v>
      </c>
      <c r="M1" s="671"/>
    </row>
    <row r="2" spans="1:17" ht="26.25" customHeight="1" x14ac:dyDescent="0.5">
      <c r="A2" s="460" t="s">
        <v>302</v>
      </c>
      <c r="B2" s="461"/>
      <c r="C2" s="358" t="s">
        <v>3</v>
      </c>
      <c r="D2" s="358" t="s">
        <v>3</v>
      </c>
      <c r="E2" s="358" t="s">
        <v>3</v>
      </c>
      <c r="F2" s="358"/>
      <c r="G2" s="358" t="s">
        <v>3</v>
      </c>
      <c r="H2" s="358" t="s">
        <v>3</v>
      </c>
      <c r="I2" s="359" t="s">
        <v>3</v>
      </c>
      <c r="J2" s="359"/>
      <c r="K2" s="359"/>
      <c r="L2" s="359" t="s">
        <v>3</v>
      </c>
    </row>
    <row r="3" spans="1:17" s="6" customFormat="1" ht="14.5" x14ac:dyDescent="0.35">
      <c r="A3" s="360" t="s">
        <v>3</v>
      </c>
      <c r="B3" s="361" t="s">
        <v>3</v>
      </c>
      <c r="C3" s="358" t="s">
        <v>3</v>
      </c>
      <c r="D3" s="358" t="s">
        <v>3</v>
      </c>
      <c r="E3" s="358" t="s">
        <v>3</v>
      </c>
      <c r="F3" s="358"/>
      <c r="G3" s="358" t="s">
        <v>3</v>
      </c>
      <c r="H3" s="358" t="s">
        <v>3</v>
      </c>
      <c r="I3" s="359" t="s">
        <v>3</v>
      </c>
      <c r="J3" s="359"/>
      <c r="K3" s="359"/>
      <c r="L3" s="359" t="s">
        <v>3</v>
      </c>
      <c r="M3" s="565"/>
    </row>
    <row r="4" spans="1:17" s="6" customFormat="1" ht="14.5" x14ac:dyDescent="0.35">
      <c r="A4"/>
      <c r="B4" s="14"/>
      <c r="C4" s="14"/>
      <c r="D4" s="14"/>
      <c r="E4" s="14"/>
      <c r="F4" s="14"/>
      <c r="G4" s="14"/>
      <c r="H4" s="14"/>
      <c r="I4" s="14"/>
      <c r="J4" s="14"/>
      <c r="K4" s="14"/>
      <c r="L4" s="359"/>
      <c r="M4" s="565"/>
      <c r="N4" s="561"/>
    </row>
    <row r="5" spans="1:17" s="6" customFormat="1" ht="88" customHeight="1" x14ac:dyDescent="0.35">
      <c r="A5" s="522" t="s">
        <v>764</v>
      </c>
      <c r="B5" s="522" t="s">
        <v>773</v>
      </c>
      <c r="C5" s="522" t="s">
        <v>774</v>
      </c>
      <c r="D5" s="522" t="s">
        <v>775</v>
      </c>
      <c r="E5" s="522" t="s">
        <v>842</v>
      </c>
      <c r="F5" s="522" t="s">
        <v>778</v>
      </c>
      <c r="G5" s="523" t="s">
        <v>760</v>
      </c>
      <c r="H5" s="522" t="s">
        <v>777</v>
      </c>
      <c r="I5" s="522" t="s">
        <v>761</v>
      </c>
      <c r="J5" s="522" t="s">
        <v>776</v>
      </c>
      <c r="K5" s="522" t="s">
        <v>762</v>
      </c>
      <c r="L5" s="359"/>
      <c r="M5" s="565"/>
    </row>
    <row r="6" spans="1:17" s="6" customFormat="1" ht="14.5" x14ac:dyDescent="0.35">
      <c r="A6" s="524" t="s">
        <v>779</v>
      </c>
      <c r="B6" s="636">
        <f>998*2</f>
        <v>1996</v>
      </c>
      <c r="C6" s="637">
        <f>4*998</f>
        <v>3992</v>
      </c>
      <c r="D6" s="636">
        <v>4</v>
      </c>
      <c r="E6" s="638">
        <f>365.25</f>
        <v>365.25</v>
      </c>
      <c r="F6" s="638">
        <v>120</v>
      </c>
      <c r="G6" s="525">
        <f>(E6*D6)/F6</f>
        <v>12.175000000000001</v>
      </c>
      <c r="H6" s="639">
        <v>144.21</v>
      </c>
      <c r="I6" s="567">
        <f>H6*G6</f>
        <v>1755.7567500000002</v>
      </c>
      <c r="J6" s="640">
        <v>0</v>
      </c>
      <c r="K6" s="526">
        <f>I6*(1+J6)</f>
        <v>1755.7567500000002</v>
      </c>
      <c r="L6" s="359"/>
      <c r="M6" s="565"/>
    </row>
    <row r="7" spans="1:17" s="6" customFormat="1" ht="14.5" x14ac:dyDescent="0.35">
      <c r="A7" s="524" t="s">
        <v>763</v>
      </c>
      <c r="B7" s="607"/>
      <c r="C7" s="608"/>
      <c r="D7" s="607"/>
      <c r="E7" s="609"/>
      <c r="F7" s="609"/>
      <c r="G7" s="525"/>
      <c r="H7" s="610"/>
      <c r="I7" s="639">
        <f>((2124.92-2106.28)/120)*100</f>
        <v>15.533333333333227</v>
      </c>
      <c r="J7" s="640">
        <v>0</v>
      </c>
      <c r="K7" s="526">
        <f>I7*(1+J7)</f>
        <v>15.533333333333227</v>
      </c>
      <c r="L7" s="359"/>
      <c r="M7" s="565"/>
      <c r="N7" s="561"/>
      <c r="O7" s="561"/>
      <c r="P7" s="561"/>
      <c r="Q7" s="561"/>
    </row>
    <row r="8" spans="1:17" s="6" customFormat="1" ht="14.5" x14ac:dyDescent="0.35">
      <c r="A8" s="360" t="s">
        <v>3</v>
      </c>
      <c r="B8" s="527" t="s">
        <v>3</v>
      </c>
      <c r="C8" s="527" t="s">
        <v>3</v>
      </c>
      <c r="D8" s="527" t="s">
        <v>3</v>
      </c>
      <c r="E8" s="527" t="s">
        <v>3</v>
      </c>
      <c r="F8" s="527"/>
      <c r="G8" s="527" t="s">
        <v>3</v>
      </c>
      <c r="H8" s="528"/>
      <c r="I8" s="568">
        <f>SUM(I6:I7)</f>
        <v>1771.2900833333335</v>
      </c>
      <c r="J8" s="529"/>
      <c r="K8" s="530">
        <f>SUM(K6:K7)</f>
        <v>1771.2900833333335</v>
      </c>
      <c r="L8" s="359"/>
      <c r="M8" s="565"/>
      <c r="N8" s="561"/>
    </row>
    <row r="9" spans="1:17" s="6" customFormat="1" ht="14.5" x14ac:dyDescent="0.35">
      <c r="A9" s="572" t="s">
        <v>780</v>
      </c>
      <c r="B9" s="527"/>
      <c r="C9" s="527"/>
      <c r="D9" s="527"/>
      <c r="E9" s="527"/>
      <c r="F9" s="527"/>
      <c r="G9" s="527"/>
      <c r="H9" s="528"/>
      <c r="I9" s="569"/>
      <c r="J9" s="529"/>
      <c r="K9" s="570"/>
      <c r="L9" s="359"/>
      <c r="M9" s="565"/>
      <c r="N9" s="561"/>
    </row>
    <row r="10" spans="1:17" s="6" customFormat="1" ht="29" x14ac:dyDescent="0.35">
      <c r="A10" s="531" t="s">
        <v>781</v>
      </c>
      <c r="B10" s="361"/>
      <c r="C10" s="359"/>
      <c r="D10" s="359"/>
      <c r="E10" s="359"/>
      <c r="F10" s="359"/>
      <c r="G10" s="359"/>
      <c r="H10" s="514"/>
      <c r="I10" s="501"/>
      <c r="J10" s="501"/>
      <c r="K10" s="501"/>
      <c r="L10" s="359"/>
      <c r="M10" s="565"/>
    </row>
    <row r="11" spans="1:17" s="6" customFormat="1" ht="14.5" x14ac:dyDescent="0.35">
      <c r="A11" t="s">
        <v>765</v>
      </c>
      <c r="B11" s="361"/>
      <c r="C11" s="359"/>
      <c r="D11" s="359"/>
      <c r="E11" s="359"/>
      <c r="F11" s="359"/>
      <c r="G11" s="359"/>
      <c r="H11" s="514"/>
      <c r="I11" s="501"/>
      <c r="J11" s="501"/>
      <c r="K11" s="501"/>
      <c r="L11" s="359"/>
      <c r="M11" s="565"/>
    </row>
    <row r="12" spans="1:17" s="6" customFormat="1" ht="14.5" x14ac:dyDescent="0.35">
      <c r="A12" t="s">
        <v>814</v>
      </c>
      <c r="B12" s="361"/>
      <c r="C12" s="359"/>
      <c r="D12" s="359"/>
      <c r="E12" s="359"/>
      <c r="F12" s="359"/>
      <c r="G12" s="359"/>
      <c r="H12" s="514"/>
      <c r="I12" s="501"/>
      <c r="J12" s="501"/>
      <c r="K12" s="501"/>
      <c r="L12" s="359"/>
      <c r="M12" s="565"/>
    </row>
    <row r="13" spans="1:17" s="6" customFormat="1" ht="14.5" x14ac:dyDescent="0.35">
      <c r="A13" t="s">
        <v>767</v>
      </c>
      <c r="B13" s="361"/>
      <c r="C13" s="359"/>
      <c r="D13" s="359"/>
      <c r="E13" s="359"/>
      <c r="F13" s="359"/>
      <c r="G13" s="359"/>
      <c r="H13" s="514"/>
      <c r="I13" s="501"/>
      <c r="J13" s="501"/>
      <c r="K13" s="501"/>
      <c r="L13" s="359"/>
      <c r="M13" s="565"/>
    </row>
    <row r="14" spans="1:17" s="6" customFormat="1" ht="14.5" x14ac:dyDescent="0.35">
      <c r="A14" s="503"/>
      <c r="B14" s="504"/>
      <c r="C14" s="504"/>
      <c r="D14" s="504"/>
      <c r="E14" s="506"/>
      <c r="F14" s="506"/>
      <c r="G14" s="506"/>
      <c r="H14" s="505"/>
      <c r="I14" s="505"/>
      <c r="J14" s="505"/>
      <c r="K14" s="505"/>
      <c r="L14" s="359"/>
      <c r="M14" s="565"/>
      <c r="N14" s="179"/>
    </row>
    <row r="15" spans="1:17" s="6" customFormat="1" ht="16.5" customHeight="1" x14ac:dyDescent="0.3">
      <c r="A15" s="507"/>
      <c r="B15" s="504"/>
      <c r="C15" s="504"/>
      <c r="D15" s="504"/>
      <c r="E15" s="508"/>
      <c r="F15" s="508"/>
      <c r="G15" s="508"/>
      <c r="H15" s="511"/>
      <c r="I15" s="511"/>
      <c r="J15" s="512"/>
      <c r="K15" s="511"/>
      <c r="L15" s="359"/>
      <c r="M15" s="565"/>
    </row>
    <row r="16" spans="1:17" s="6" customFormat="1" ht="88" customHeight="1" x14ac:dyDescent="0.35">
      <c r="A16" s="522" t="s">
        <v>782</v>
      </c>
      <c r="B16" s="522" t="s">
        <v>773</v>
      </c>
      <c r="C16" s="522" t="s">
        <v>774</v>
      </c>
      <c r="D16" s="522" t="s">
        <v>775</v>
      </c>
      <c r="E16" s="522" t="s">
        <v>842</v>
      </c>
      <c r="F16" s="522" t="s">
        <v>778</v>
      </c>
      <c r="G16" s="523" t="s">
        <v>760</v>
      </c>
      <c r="H16" s="522" t="s">
        <v>777</v>
      </c>
      <c r="I16" s="522" t="s">
        <v>813</v>
      </c>
      <c r="J16" s="522" t="s">
        <v>776</v>
      </c>
      <c r="K16" s="522" t="s">
        <v>762</v>
      </c>
      <c r="L16" s="359"/>
      <c r="M16" s="565"/>
    </row>
    <row r="17" spans="1:17" s="6" customFormat="1" ht="14.5" x14ac:dyDescent="0.35">
      <c r="A17" s="524" t="s">
        <v>763</v>
      </c>
      <c r="B17" s="607"/>
      <c r="C17" s="608"/>
      <c r="D17" s="607"/>
      <c r="E17" s="609"/>
      <c r="F17" s="609"/>
      <c r="G17" s="525"/>
      <c r="H17" s="610"/>
      <c r="I17" s="639">
        <f>((2124.92-2106.28)/120)*100</f>
        <v>15.533333333333227</v>
      </c>
      <c r="J17" s="640">
        <v>0</v>
      </c>
      <c r="K17" s="526">
        <f>I17*(1+J17)</f>
        <v>15.533333333333227</v>
      </c>
      <c r="L17" s="359"/>
      <c r="M17" s="565"/>
      <c r="N17" s="561"/>
      <c r="O17" s="561"/>
      <c r="P17" s="561"/>
      <c r="Q17" s="561"/>
    </row>
    <row r="18" spans="1:17" s="6" customFormat="1" ht="14.5" x14ac:dyDescent="0.35">
      <c r="A18" s="360" t="s">
        <v>3</v>
      </c>
      <c r="B18" s="527" t="s">
        <v>3</v>
      </c>
      <c r="C18" s="527" t="s">
        <v>3</v>
      </c>
      <c r="D18" s="527" t="s">
        <v>3</v>
      </c>
      <c r="E18" s="527" t="s">
        <v>3</v>
      </c>
      <c r="F18" s="527"/>
      <c r="G18" s="527" t="s">
        <v>3</v>
      </c>
      <c r="H18" s="528"/>
      <c r="I18" s="530">
        <f>SUM(I17:I17)</f>
        <v>15.533333333333227</v>
      </c>
      <c r="J18" s="529"/>
      <c r="K18" s="530">
        <f>SUM(K17:K17)</f>
        <v>15.533333333333227</v>
      </c>
      <c r="L18" s="359"/>
      <c r="M18" s="565"/>
      <c r="N18" s="561"/>
    </row>
    <row r="19" spans="1:17" s="6" customFormat="1" ht="14.5" x14ac:dyDescent="0.35">
      <c r="A19" t="s">
        <v>765</v>
      </c>
      <c r="B19" s="520"/>
      <c r="C19" s="520"/>
      <c r="D19" s="520"/>
      <c r="E19" s="520"/>
      <c r="F19" s="520"/>
      <c r="G19" s="520"/>
      <c r="H19" s="14"/>
      <c r="I19" s="14"/>
      <c r="J19" s="14"/>
      <c r="K19" s="14"/>
      <c r="L19" s="359"/>
      <c r="M19" s="565"/>
      <c r="N19" s="179"/>
    </row>
    <row r="20" spans="1:17" s="6" customFormat="1" ht="14.5" x14ac:dyDescent="0.35">
      <c r="A20" t="s">
        <v>766</v>
      </c>
      <c r="B20" s="504"/>
      <c r="C20" s="504"/>
      <c r="D20" s="504"/>
      <c r="E20" s="504"/>
      <c r="F20" s="504"/>
      <c r="G20" s="508"/>
      <c r="H20" s="511"/>
      <c r="I20" s="501"/>
      <c r="J20" s="501"/>
      <c r="K20" s="501"/>
      <c r="L20" s="359"/>
      <c r="M20" s="565"/>
    </row>
    <row r="21" spans="1:17" s="6" customFormat="1" ht="14.5" x14ac:dyDescent="0.35">
      <c r="A21" t="s">
        <v>767</v>
      </c>
      <c r="B21" s="14"/>
      <c r="C21" s="14"/>
      <c r="D21" s="14"/>
      <c r="E21" s="14"/>
      <c r="F21" s="14"/>
      <c r="G21" s="14"/>
      <c r="H21" s="14"/>
      <c r="I21" s="14"/>
      <c r="J21" s="14"/>
      <c r="K21" s="14"/>
      <c r="L21" s="359"/>
      <c r="M21" s="565"/>
    </row>
    <row r="22" spans="1:17" s="6" customFormat="1" ht="14.5" x14ac:dyDescent="0.35">
      <c r="A22" s="517"/>
      <c r="B22" s="14"/>
      <c r="C22" s="14"/>
      <c r="D22" s="14"/>
      <c r="E22" s="14"/>
      <c r="F22" s="14"/>
      <c r="G22" s="14"/>
      <c r="H22" s="14"/>
      <c r="I22" s="14"/>
      <c r="J22" s="14"/>
      <c r="K22" s="14"/>
      <c r="L22" s="359"/>
      <c r="M22" s="565"/>
      <c r="N22" s="179"/>
    </row>
    <row r="23" spans="1:17" s="6" customFormat="1" ht="15.5" x14ac:dyDescent="0.35">
      <c r="A23" s="664" t="s">
        <v>841</v>
      </c>
      <c r="B23" s="663"/>
      <c r="C23" s="663"/>
      <c r="D23" s="663"/>
      <c r="E23" s="14"/>
      <c r="F23" s="14"/>
      <c r="G23" s="14"/>
      <c r="H23" s="14"/>
      <c r="I23" s="14"/>
      <c r="J23" s="14"/>
      <c r="K23" s="14"/>
      <c r="L23" s="359"/>
      <c r="M23" s="565"/>
      <c r="N23" s="179"/>
    </row>
    <row r="24" spans="1:17" s="6" customFormat="1" ht="14.5" x14ac:dyDescent="0.35">
      <c r="A24" s="517"/>
      <c r="B24" s="14"/>
      <c r="C24" s="14"/>
      <c r="D24" s="14"/>
      <c r="E24" s="14"/>
      <c r="F24" s="14"/>
      <c r="G24" s="14"/>
      <c r="H24" s="14"/>
      <c r="I24" s="14"/>
      <c r="J24" s="14"/>
      <c r="K24" s="14"/>
      <c r="L24" s="359"/>
      <c r="M24" s="565"/>
      <c r="N24" s="179"/>
    </row>
    <row r="25" spans="1:17" s="6" customFormat="1" ht="14.5" x14ac:dyDescent="0.35">
      <c r="A25" s="517" t="s">
        <v>846</v>
      </c>
      <c r="B25" s="14"/>
      <c r="C25" s="14"/>
      <c r="D25" s="14"/>
      <c r="E25" s="14"/>
      <c r="F25" s="14"/>
      <c r="G25" s="14"/>
      <c r="H25" s="14"/>
      <c r="I25" s="14"/>
      <c r="J25" s="14"/>
      <c r="K25" s="14"/>
      <c r="L25" s="359"/>
      <c r="M25" s="565"/>
      <c r="N25" s="179"/>
    </row>
    <row r="26" spans="1:17" s="6" customFormat="1" ht="14.5" x14ac:dyDescent="0.35">
      <c r="A26" s="517"/>
      <c r="B26" s="14"/>
      <c r="C26" s="14"/>
      <c r="D26" s="14"/>
      <c r="E26" s="14"/>
      <c r="F26" s="14"/>
      <c r="G26" s="14"/>
      <c r="H26" s="14"/>
      <c r="I26" s="14"/>
      <c r="J26" s="14"/>
      <c r="K26" s="14"/>
      <c r="L26" s="359"/>
      <c r="M26" s="565"/>
      <c r="N26" s="179"/>
    </row>
    <row r="27" spans="1:17" s="6" customFormat="1" ht="58" x14ac:dyDescent="0.35">
      <c r="A27" s="479" t="s">
        <v>822</v>
      </c>
      <c r="B27" s="596" t="s">
        <v>843</v>
      </c>
      <c r="C27" s="596" t="s">
        <v>817</v>
      </c>
      <c r="D27" s="596" t="s">
        <v>845</v>
      </c>
      <c r="E27" s="614"/>
      <c r="F27" s="614"/>
      <c r="G27" s="614"/>
      <c r="H27" s="614"/>
      <c r="I27" s="614"/>
      <c r="J27" s="359"/>
      <c r="K27" s="565"/>
      <c r="L27" s="515"/>
      <c r="M27" s="565"/>
    </row>
    <row r="28" spans="1:17" s="6" customFormat="1" ht="14.5" x14ac:dyDescent="0.35">
      <c r="A28" s="660" t="s">
        <v>818</v>
      </c>
      <c r="B28" s="641">
        <v>0</v>
      </c>
      <c r="C28" s="642">
        <v>0</v>
      </c>
      <c r="D28" s="642">
        <f>B28*C28</f>
        <v>0</v>
      </c>
      <c r="E28" s="615"/>
      <c r="F28" s="615"/>
      <c r="G28" s="615"/>
      <c r="H28" s="615"/>
      <c r="I28" s="615"/>
      <c r="J28" s="359"/>
      <c r="K28" s="565"/>
      <c r="L28" s="515"/>
      <c r="M28" s="565"/>
    </row>
    <row r="29" spans="1:17" s="6" customFormat="1" ht="14.5" x14ac:dyDescent="0.35">
      <c r="A29" s="660" t="s">
        <v>819</v>
      </c>
      <c r="B29" s="641">
        <v>0</v>
      </c>
      <c r="C29" s="642">
        <v>0</v>
      </c>
      <c r="D29" s="642">
        <f>B29*C29</f>
        <v>0</v>
      </c>
      <c r="E29" s="615"/>
      <c r="F29" s="615"/>
      <c r="G29" s="615"/>
      <c r="H29" s="615"/>
      <c r="I29" s="615"/>
      <c r="J29" s="359"/>
      <c r="K29" s="565"/>
      <c r="L29" s="515"/>
      <c r="M29" s="565"/>
    </row>
    <row r="30" spans="1:17" s="6" customFormat="1" ht="14.5" x14ac:dyDescent="0.35">
      <c r="A30" s="660" t="s">
        <v>820</v>
      </c>
      <c r="B30" s="641">
        <v>0</v>
      </c>
      <c r="C30" s="642">
        <v>0</v>
      </c>
      <c r="D30" s="642">
        <f>B30*C30</f>
        <v>0</v>
      </c>
      <c r="E30" s="615"/>
      <c r="F30" s="615"/>
      <c r="G30" s="615"/>
      <c r="H30" s="615"/>
      <c r="I30" s="615"/>
      <c r="J30" s="359"/>
      <c r="K30" s="565"/>
      <c r="L30" s="515"/>
      <c r="M30" s="565"/>
    </row>
    <row r="31" spans="1:17" s="6" customFormat="1" ht="14.5" x14ac:dyDescent="0.35">
      <c r="A31" s="660" t="s">
        <v>821</v>
      </c>
      <c r="B31" s="641">
        <v>0</v>
      </c>
      <c r="C31" s="642">
        <v>0</v>
      </c>
      <c r="D31" s="642">
        <f>B31*C31</f>
        <v>0</v>
      </c>
      <c r="E31" s="615"/>
      <c r="F31" s="615"/>
      <c r="G31" s="615"/>
      <c r="H31" s="615"/>
      <c r="I31" s="615"/>
      <c r="J31" s="359"/>
      <c r="K31" s="565"/>
      <c r="L31" s="515"/>
      <c r="M31" s="565"/>
    </row>
    <row r="32" spans="1:17" s="6" customFormat="1" ht="15" customHeight="1" x14ac:dyDescent="0.35">
      <c r="A32" s="660"/>
      <c r="B32" s="611"/>
      <c r="C32" s="611"/>
      <c r="D32" s="611"/>
      <c r="E32" s="613"/>
      <c r="F32" s="613"/>
      <c r="G32" s="613"/>
      <c r="H32" s="613"/>
      <c r="I32" s="613"/>
      <c r="J32" s="565"/>
      <c r="K32" s="14"/>
      <c r="L32" s="14"/>
      <c r="M32" s="565"/>
    </row>
    <row r="33" spans="1:25" s="6" customFormat="1" ht="72.5" x14ac:dyDescent="0.35">
      <c r="A33" s="661" t="s">
        <v>823</v>
      </c>
      <c r="B33" s="596" t="s">
        <v>844</v>
      </c>
      <c r="C33" s="596" t="s">
        <v>817</v>
      </c>
      <c r="D33" s="596" t="s">
        <v>845</v>
      </c>
      <c r="E33" s="614"/>
      <c r="F33" s="614"/>
      <c r="G33" s="614"/>
      <c r="H33" s="614"/>
      <c r="I33" s="614"/>
      <c r="J33" s="565"/>
      <c r="K33" s="14"/>
      <c r="L33" s="14"/>
      <c r="M33" s="565"/>
    </row>
    <row r="34" spans="1:25" s="6" customFormat="1" ht="15" customHeight="1" x14ac:dyDescent="0.35">
      <c r="A34" s="660" t="s">
        <v>818</v>
      </c>
      <c r="B34" s="641">
        <v>0</v>
      </c>
      <c r="C34" s="642">
        <f>C28</f>
        <v>0</v>
      </c>
      <c r="D34" s="642">
        <f>B34*C34</f>
        <v>0</v>
      </c>
      <c r="E34" s="613"/>
      <c r="F34" s="613"/>
      <c r="G34" s="613"/>
      <c r="H34" s="613"/>
      <c r="I34" s="613"/>
      <c r="J34" s="565"/>
      <c r="K34" s="515"/>
      <c r="L34" s="14"/>
      <c r="M34" s="565"/>
    </row>
    <row r="35" spans="1:25" s="6" customFormat="1" ht="15" customHeight="1" x14ac:dyDescent="0.35">
      <c r="A35" s="660" t="s">
        <v>819</v>
      </c>
      <c r="B35" s="641">
        <v>0</v>
      </c>
      <c r="C35" s="642">
        <f t="shared" ref="C35:C37" si="0">C29</f>
        <v>0</v>
      </c>
      <c r="D35" s="642">
        <f>B35*C35</f>
        <v>0</v>
      </c>
      <c r="E35" s="613"/>
      <c r="F35" s="613"/>
      <c r="G35" s="613"/>
      <c r="H35" s="613"/>
      <c r="I35" s="613"/>
      <c r="J35" s="565"/>
      <c r="K35" s="14"/>
      <c r="L35" s="14"/>
      <c r="M35" s="565"/>
    </row>
    <row r="36" spans="1:25" s="6" customFormat="1" ht="14.5" x14ac:dyDescent="0.35">
      <c r="A36" s="660" t="s">
        <v>820</v>
      </c>
      <c r="B36" s="641">
        <v>0</v>
      </c>
      <c r="C36" s="642">
        <f t="shared" si="0"/>
        <v>0</v>
      </c>
      <c r="D36" s="642">
        <f>B36*C36</f>
        <v>0</v>
      </c>
      <c r="E36" s="613"/>
      <c r="F36" s="613"/>
      <c r="G36" s="613"/>
      <c r="H36" s="613"/>
      <c r="I36" s="613"/>
      <c r="J36" s="14"/>
      <c r="K36" s="521"/>
      <c r="L36" s="14"/>
      <c r="M36" s="565"/>
    </row>
    <row r="37" spans="1:25" s="6" customFormat="1" ht="17.149999999999999" customHeight="1" x14ac:dyDescent="0.35">
      <c r="A37" s="660" t="s">
        <v>821</v>
      </c>
      <c r="B37" s="641">
        <v>0</v>
      </c>
      <c r="C37" s="642">
        <f t="shared" si="0"/>
        <v>0</v>
      </c>
      <c r="D37" s="642">
        <f>B37*C37</f>
        <v>0</v>
      </c>
      <c r="E37" s="613"/>
      <c r="F37" s="613"/>
      <c r="G37" s="613"/>
      <c r="H37" s="613"/>
      <c r="I37" s="613"/>
      <c r="J37" s="14"/>
      <c r="K37" s="565"/>
      <c r="L37" s="14"/>
      <c r="M37" s="565"/>
    </row>
    <row r="38" spans="1:25" s="6" customFormat="1" ht="14.5" x14ac:dyDescent="0.35">
      <c r="A38" s="662"/>
      <c r="B38" s="612"/>
      <c r="C38" s="612"/>
      <c r="D38" s="612"/>
      <c r="E38" s="616"/>
      <c r="F38" s="616"/>
      <c r="G38" s="616"/>
      <c r="H38" s="616"/>
      <c r="I38" s="616"/>
      <c r="J38" s="359"/>
      <c r="K38" s="565"/>
      <c r="L38" s="14"/>
      <c r="M38" s="565"/>
    </row>
    <row r="39" spans="1:25" s="562" customFormat="1" ht="14.5" x14ac:dyDescent="0.35">
      <c r="A39"/>
      <c r="B39"/>
      <c r="C39"/>
      <c r="D39"/>
      <c r="E39"/>
      <c r="F39"/>
      <c r="G39"/>
      <c r="H39"/>
      <c r="I39"/>
      <c r="J39" s="14"/>
      <c r="K39" s="501"/>
      <c r="L39" s="359"/>
      <c r="M39" s="566"/>
      <c r="N39" s="179"/>
      <c r="O39" s="6"/>
      <c r="P39" s="6"/>
      <c r="Q39" s="6"/>
      <c r="R39" s="6"/>
      <c r="S39" s="6"/>
      <c r="T39" s="6"/>
      <c r="U39" s="6"/>
      <c r="V39" s="6"/>
      <c r="W39" s="6"/>
      <c r="X39" s="6"/>
      <c r="Y39" s="6"/>
    </row>
    <row r="40" spans="1:25" s="6" customFormat="1" ht="14.5" x14ac:dyDescent="0.35">
      <c r="A40" s="571" t="s">
        <v>780</v>
      </c>
      <c r="B40" s="361"/>
      <c r="C40" s="359"/>
      <c r="D40" s="359"/>
      <c r="E40" s="359"/>
      <c r="F40" s="359"/>
      <c r="G40" s="359"/>
      <c r="H40" s="501"/>
      <c r="I40" s="501"/>
      <c r="J40" s="513"/>
      <c r="K40" s="501"/>
      <c r="L40" s="359"/>
      <c r="M40" s="565"/>
    </row>
    <row r="41" spans="1:25" s="6" customFormat="1" ht="14.5" x14ac:dyDescent="0.35">
      <c r="A41"/>
      <c r="B41" s="361"/>
      <c r="C41" s="359"/>
      <c r="D41" s="359"/>
      <c r="E41" s="359"/>
      <c r="F41" s="359"/>
      <c r="G41" s="359"/>
      <c r="H41" s="514"/>
      <c r="I41" s="501"/>
      <c r="J41" s="501"/>
      <c r="K41" s="505"/>
      <c r="L41" s="359"/>
      <c r="M41" s="565"/>
      <c r="N41" s="563"/>
    </row>
    <row r="42" spans="1:25" s="6" customFormat="1" ht="14.5" x14ac:dyDescent="0.35">
      <c r="A42" t="s">
        <v>786</v>
      </c>
      <c r="B42" s="504"/>
      <c r="C42" s="504"/>
      <c r="D42" s="504"/>
      <c r="E42" s="506"/>
      <c r="F42" s="506"/>
      <c r="G42" s="506"/>
      <c r="H42" s="505"/>
      <c r="I42" s="505"/>
      <c r="J42" s="505"/>
      <c r="K42" s="511"/>
      <c r="L42" s="359"/>
      <c r="M42" s="565"/>
    </row>
    <row r="43" spans="1:25" s="6" customFormat="1" ht="14.5" x14ac:dyDescent="0.35">
      <c r="A43" s="595" t="s">
        <v>787</v>
      </c>
      <c r="B43" s="504"/>
      <c r="C43" s="504"/>
      <c r="D43" s="504"/>
      <c r="E43" s="508"/>
      <c r="F43" s="508"/>
      <c r="G43" s="508"/>
      <c r="H43" s="511"/>
      <c r="I43" s="511"/>
      <c r="J43" s="512"/>
      <c r="K43" s="511"/>
      <c r="L43" s="359"/>
      <c r="M43" s="565"/>
    </row>
    <row r="44" spans="1:25" s="6" customFormat="1" ht="14.5" x14ac:dyDescent="0.35">
      <c r="A44" t="s">
        <v>788</v>
      </c>
      <c r="B44" s="504"/>
      <c r="C44" s="504"/>
      <c r="D44" s="504"/>
      <c r="E44" s="508"/>
      <c r="F44" s="508"/>
      <c r="G44" s="508"/>
      <c r="H44" s="511"/>
      <c r="I44" s="511"/>
      <c r="J44" s="512"/>
      <c r="K44" s="501"/>
      <c r="L44" s="359"/>
      <c r="M44" s="565"/>
    </row>
    <row r="45" spans="1:25" s="6" customFormat="1" ht="14.5" x14ac:dyDescent="0.35">
      <c r="A45" t="s">
        <v>816</v>
      </c>
      <c r="B45" s="359"/>
      <c r="C45" s="359"/>
      <c r="D45" s="359"/>
      <c r="E45" s="504"/>
      <c r="F45" s="504"/>
      <c r="G45" s="508"/>
      <c r="H45" s="502"/>
      <c r="I45" s="502"/>
      <c r="J45" s="513"/>
      <c r="K45" s="518"/>
      <c r="L45" s="359"/>
      <c r="M45" s="565"/>
    </row>
    <row r="46" spans="1:25" s="6" customFormat="1" ht="14.5" x14ac:dyDescent="0.35">
      <c r="A46"/>
      <c r="B46" s="517"/>
      <c r="C46" s="517"/>
      <c r="D46" s="517"/>
      <c r="E46" s="517"/>
      <c r="F46" s="517"/>
      <c r="G46" s="517"/>
      <c r="H46" s="518"/>
      <c r="I46" s="518"/>
      <c r="J46" s="518"/>
      <c r="K46" s="14"/>
      <c r="L46" s="359"/>
      <c r="M46" s="565"/>
    </row>
    <row r="47" spans="1:25" s="6" customFormat="1" ht="14.5" x14ac:dyDescent="0.35">
      <c r="A47" s="519"/>
      <c r="B47" s="520"/>
      <c r="C47" s="520"/>
      <c r="D47" s="520"/>
      <c r="E47" s="520"/>
      <c r="F47" s="520"/>
      <c r="G47" s="520"/>
      <c r="H47" s="14"/>
      <c r="I47" s="14"/>
      <c r="J47" s="14"/>
      <c r="K47" s="501"/>
      <c r="L47" s="359"/>
      <c r="M47" s="565"/>
    </row>
    <row r="48" spans="1:25" s="6" customFormat="1" ht="14" x14ac:dyDescent="0.3">
      <c r="A48" s="507"/>
      <c r="B48" s="504"/>
      <c r="C48" s="504"/>
      <c r="D48" s="504"/>
      <c r="E48" s="504"/>
      <c r="F48" s="504"/>
      <c r="G48" s="508"/>
      <c r="H48" s="511"/>
      <c r="I48" s="501"/>
      <c r="J48" s="501"/>
      <c r="K48" s="14"/>
      <c r="L48" s="359"/>
      <c r="M48" s="565"/>
    </row>
    <row r="49" spans="1:13" s="6" customFormat="1" ht="14.5" x14ac:dyDescent="0.35">
      <c r="A49" s="515"/>
      <c r="B49" s="14"/>
      <c r="C49" s="14"/>
      <c r="D49" s="14"/>
      <c r="E49" s="14"/>
      <c r="F49" s="14"/>
      <c r="G49" s="14"/>
      <c r="H49" s="14"/>
      <c r="I49" s="14"/>
      <c r="J49" s="14"/>
      <c r="K49" s="14"/>
      <c r="L49" s="359"/>
      <c r="M49" s="565"/>
    </row>
    <row r="50" spans="1:13" s="6" customFormat="1" ht="64.5" customHeight="1" x14ac:dyDescent="0.3">
      <c r="A50" s="517"/>
      <c r="B50" s="14"/>
      <c r="C50" s="14"/>
      <c r="D50" s="14"/>
      <c r="E50" s="14"/>
      <c r="F50" s="14"/>
      <c r="G50" s="14"/>
      <c r="H50" s="14"/>
      <c r="I50" s="14"/>
      <c r="J50" s="14"/>
      <c r="K50" s="14"/>
      <c r="L50" s="359"/>
      <c r="M50" s="565"/>
    </row>
    <row r="51" spans="1:13" s="6" customFormat="1" ht="14" x14ac:dyDescent="0.3">
      <c r="A51" s="517"/>
      <c r="B51" s="14"/>
      <c r="C51" s="14"/>
      <c r="D51" s="14"/>
      <c r="E51" s="14"/>
      <c r="F51" s="14"/>
      <c r="G51" s="14"/>
      <c r="H51" s="14"/>
      <c r="I51" s="14"/>
      <c r="J51" s="14"/>
      <c r="K51" s="14"/>
      <c r="L51" s="359"/>
      <c r="M51" s="565"/>
    </row>
    <row r="52" spans="1:13" s="6" customFormat="1" ht="14" x14ac:dyDescent="0.3">
      <c r="A52" s="517"/>
      <c r="B52" s="14"/>
      <c r="C52" s="14"/>
      <c r="D52" s="14"/>
      <c r="E52" s="14"/>
      <c r="F52" s="14"/>
      <c r="G52" s="14"/>
      <c r="H52" s="14"/>
      <c r="I52" s="14"/>
      <c r="J52" s="14"/>
      <c r="K52" s="14"/>
      <c r="L52" s="359"/>
      <c r="M52" s="565"/>
    </row>
    <row r="53" spans="1:13" s="6" customFormat="1" ht="14.5" x14ac:dyDescent="0.35">
      <c r="A53"/>
      <c r="B53" s="14"/>
      <c r="C53" s="14"/>
      <c r="D53" s="14"/>
      <c r="E53" s="14"/>
      <c r="F53" s="14"/>
      <c r="G53" s="14"/>
      <c r="H53" s="14"/>
      <c r="I53" s="14"/>
      <c r="J53" s="14"/>
      <c r="K53" s="505"/>
      <c r="L53" s="359"/>
      <c r="M53" s="565"/>
    </row>
    <row r="54" spans="1:13" s="6" customFormat="1" ht="14" x14ac:dyDescent="0.3">
      <c r="A54" s="503"/>
      <c r="B54" s="504"/>
      <c r="C54" s="505"/>
      <c r="D54" s="505"/>
      <c r="E54" s="505"/>
      <c r="F54" s="505"/>
      <c r="G54" s="506"/>
      <c r="H54" s="505"/>
      <c r="I54" s="505"/>
      <c r="J54" s="505"/>
      <c r="K54" s="511"/>
      <c r="L54" s="359"/>
      <c r="M54" s="565"/>
    </row>
    <row r="55" spans="1:13" s="6" customFormat="1" ht="14" x14ac:dyDescent="0.3">
      <c r="A55" s="507"/>
      <c r="B55" s="504"/>
      <c r="C55" s="508"/>
      <c r="D55" s="504"/>
      <c r="E55" s="509"/>
      <c r="F55" s="509"/>
      <c r="G55" s="508"/>
      <c r="H55" s="510"/>
      <c r="I55" s="511"/>
      <c r="J55" s="512"/>
      <c r="K55" s="511"/>
      <c r="L55" s="359"/>
      <c r="M55" s="565"/>
    </row>
    <row r="56" spans="1:13" s="562" customFormat="1" ht="17.25" customHeight="1" x14ac:dyDescent="0.3">
      <c r="A56" s="507"/>
      <c r="B56" s="504"/>
      <c r="C56" s="508"/>
      <c r="D56" s="504"/>
      <c r="E56" s="509"/>
      <c r="F56" s="509"/>
      <c r="G56" s="508"/>
      <c r="H56" s="510"/>
      <c r="I56" s="511"/>
      <c r="J56" s="512"/>
      <c r="K56" s="501"/>
      <c r="L56" s="359"/>
      <c r="M56" s="566"/>
    </row>
    <row r="57" spans="1:13" s="6" customFormat="1" ht="14.5" x14ac:dyDescent="0.35">
      <c r="A57" s="360"/>
      <c r="B57" s="361"/>
      <c r="C57" s="359"/>
      <c r="D57" s="359"/>
      <c r="E57" s="359"/>
      <c r="F57" s="359"/>
      <c r="G57" s="359"/>
      <c r="H57" s="501"/>
      <c r="I57" s="501"/>
      <c r="J57" s="513"/>
      <c r="K57" s="501"/>
      <c r="L57" s="359"/>
      <c r="M57" s="565"/>
    </row>
    <row r="58" spans="1:13" s="6" customFormat="1" ht="14.5" x14ac:dyDescent="0.35">
      <c r="A58" s="360"/>
      <c r="B58" s="361"/>
      <c r="C58" s="359"/>
      <c r="D58" s="359"/>
      <c r="E58" s="359"/>
      <c r="F58" s="359"/>
      <c r="G58" s="359"/>
      <c r="H58" s="514"/>
      <c r="I58" s="501"/>
      <c r="J58" s="501"/>
      <c r="K58" s="505"/>
      <c r="L58" s="359"/>
      <c r="M58" s="565"/>
    </row>
    <row r="59" spans="1:13" s="6" customFormat="1" ht="14" x14ac:dyDescent="0.3">
      <c r="A59" s="503"/>
      <c r="B59" s="504"/>
      <c r="C59" s="504"/>
      <c r="D59" s="504"/>
      <c r="E59" s="506"/>
      <c r="F59" s="506"/>
      <c r="G59" s="506"/>
      <c r="H59" s="505"/>
      <c r="I59" s="505"/>
      <c r="J59" s="505"/>
      <c r="K59" s="511"/>
      <c r="L59" s="359"/>
      <c r="M59" s="565"/>
    </row>
    <row r="60" spans="1:13" s="6" customFormat="1" ht="14" x14ac:dyDescent="0.3">
      <c r="A60" s="507"/>
      <c r="B60" s="504"/>
      <c r="C60" s="504"/>
      <c r="D60" s="504"/>
      <c r="E60" s="508"/>
      <c r="F60" s="508"/>
      <c r="G60" s="508"/>
      <c r="H60" s="511"/>
      <c r="I60" s="511"/>
      <c r="J60" s="512"/>
      <c r="K60" s="511"/>
      <c r="L60" s="359"/>
      <c r="M60" s="565"/>
    </row>
    <row r="61" spans="1:13" s="6" customFormat="1" ht="14" x14ac:dyDescent="0.3">
      <c r="A61" s="507"/>
      <c r="B61" s="504"/>
      <c r="C61" s="504"/>
      <c r="D61" s="504"/>
      <c r="E61" s="508"/>
      <c r="F61" s="508"/>
      <c r="G61" s="508"/>
      <c r="H61" s="511"/>
      <c r="I61" s="511"/>
      <c r="J61" s="512"/>
      <c r="K61" s="501"/>
      <c r="L61" s="359"/>
      <c r="M61" s="565"/>
    </row>
    <row r="62" spans="1:13" s="6" customFormat="1" ht="14" x14ac:dyDescent="0.3">
      <c r="A62" s="516"/>
      <c r="B62" s="359"/>
      <c r="C62" s="359"/>
      <c r="D62" s="359"/>
      <c r="E62" s="359"/>
      <c r="F62" s="359"/>
      <c r="G62" s="508"/>
      <c r="H62" s="502"/>
      <c r="I62" s="502"/>
      <c r="J62" s="513"/>
      <c r="K62" s="501"/>
      <c r="L62" s="359"/>
      <c r="M62" s="565"/>
    </row>
    <row r="63" spans="1:13" s="6" customFormat="1" ht="14" x14ac:dyDescent="0.3">
      <c r="A63" s="516"/>
      <c r="B63" s="359"/>
      <c r="C63" s="359"/>
      <c r="D63" s="359"/>
      <c r="E63" s="504"/>
      <c r="F63" s="504"/>
      <c r="G63" s="508"/>
      <c r="H63" s="502"/>
      <c r="I63" s="502"/>
      <c r="J63" s="513"/>
      <c r="K63" s="518"/>
      <c r="L63" s="359"/>
      <c r="M63" s="565"/>
    </row>
    <row r="64" spans="1:13" s="6" customFormat="1" ht="14" x14ac:dyDescent="0.3">
      <c r="A64" s="517"/>
      <c r="B64" s="517"/>
      <c r="C64" s="517"/>
      <c r="D64" s="517"/>
      <c r="E64" s="517"/>
      <c r="F64" s="517"/>
      <c r="G64" s="517"/>
      <c r="H64" s="518"/>
      <c r="I64" s="518"/>
      <c r="J64" s="518"/>
      <c r="K64" s="14"/>
      <c r="L64" s="359"/>
      <c r="M64" s="565"/>
    </row>
    <row r="65" spans="1:13" s="6" customFormat="1" ht="14.5" x14ac:dyDescent="0.35">
      <c r="A65" s="519"/>
      <c r="B65" s="520"/>
      <c r="C65" s="520"/>
      <c r="D65" s="520"/>
      <c r="E65" s="520"/>
      <c r="F65" s="520"/>
      <c r="G65" s="520"/>
      <c r="H65" s="14"/>
      <c r="I65" s="14"/>
      <c r="J65" s="14"/>
      <c r="K65" s="501"/>
      <c r="L65" s="359"/>
      <c r="M65" s="565"/>
    </row>
    <row r="66" spans="1:13" s="6" customFormat="1" ht="14" x14ac:dyDescent="0.3">
      <c r="A66" s="507"/>
      <c r="B66" s="504"/>
      <c r="C66" s="504"/>
      <c r="D66" s="504"/>
      <c r="E66" s="504"/>
      <c r="F66" s="504"/>
      <c r="G66" s="508"/>
      <c r="H66" s="511"/>
      <c r="I66" s="501"/>
      <c r="J66" s="501"/>
      <c r="K66" s="14"/>
      <c r="L66" s="14"/>
      <c r="M66" s="565"/>
    </row>
    <row r="67" spans="1:13" s="6" customFormat="1" ht="14.5" x14ac:dyDescent="0.35">
      <c r="A67" s="515"/>
      <c r="B67" s="14"/>
      <c r="C67" s="14"/>
      <c r="D67" s="14"/>
      <c r="E67" s="14"/>
      <c r="F67" s="14"/>
      <c r="G67" s="14"/>
      <c r="H67" s="14"/>
      <c r="I67" s="14"/>
      <c r="J67" s="14"/>
      <c r="K67" s="14"/>
      <c r="L67" s="14"/>
      <c r="M67" s="565"/>
    </row>
    <row r="68" spans="1:13" s="6" customFormat="1" ht="14" x14ac:dyDescent="0.3">
      <c r="A68" s="517"/>
      <c r="B68" s="14"/>
      <c r="C68" s="14"/>
      <c r="D68" s="14"/>
      <c r="E68" s="14"/>
      <c r="F68" s="14"/>
      <c r="G68" s="14"/>
      <c r="H68" s="14"/>
      <c r="I68" s="14"/>
      <c r="J68" s="14"/>
      <c r="K68" s="14"/>
      <c r="M68" s="565"/>
    </row>
    <row r="69" spans="1:13" s="6" customFormat="1" ht="14" x14ac:dyDescent="0.3">
      <c r="A69" s="517"/>
      <c r="B69" s="14"/>
      <c r="C69" s="14"/>
      <c r="D69" s="14"/>
      <c r="E69" s="14"/>
      <c r="F69" s="14"/>
      <c r="G69" s="14"/>
      <c r="H69" s="14"/>
      <c r="I69" s="14"/>
      <c r="J69" s="14"/>
      <c r="K69" s="14"/>
      <c r="M69" s="565"/>
    </row>
    <row r="70" spans="1:13" s="6" customFormat="1" ht="14" x14ac:dyDescent="0.3">
      <c r="A70" s="517"/>
      <c r="B70" s="14"/>
      <c r="C70" s="14"/>
      <c r="D70" s="14"/>
      <c r="E70" s="14"/>
      <c r="F70" s="14"/>
      <c r="G70" s="14"/>
      <c r="H70" s="14"/>
      <c r="I70" s="14"/>
      <c r="J70" s="14"/>
      <c r="K70" s="14"/>
      <c r="M70" s="565"/>
    </row>
    <row r="71" spans="1:13" s="6" customFormat="1" ht="14" x14ac:dyDescent="0.3">
      <c r="A71" s="14"/>
      <c r="B71" s="14"/>
      <c r="C71" s="14"/>
      <c r="D71" s="14"/>
      <c r="E71" s="14"/>
      <c r="F71" s="14"/>
      <c r="G71" s="14"/>
      <c r="H71" s="14"/>
      <c r="I71" s="14"/>
      <c r="J71" s="14"/>
      <c r="K71" s="14"/>
      <c r="M71" s="565"/>
    </row>
    <row r="72" spans="1:13" s="6" customFormat="1" ht="14" x14ac:dyDescent="0.3">
      <c r="A72" s="14"/>
      <c r="B72" s="14"/>
      <c r="C72" s="14"/>
      <c r="D72" s="14"/>
      <c r="E72" s="14"/>
      <c r="F72" s="14"/>
      <c r="G72" s="14"/>
      <c r="H72" s="14"/>
      <c r="I72" s="14"/>
      <c r="J72" s="14"/>
      <c r="M72" s="565"/>
    </row>
    <row r="73" spans="1:13" s="6" customFormat="1" ht="14" x14ac:dyDescent="0.3">
      <c r="M73" s="565"/>
    </row>
    <row r="74" spans="1:13" s="6" customFormat="1" ht="14" x14ac:dyDescent="0.3">
      <c r="M74" s="565"/>
    </row>
    <row r="75" spans="1:13" s="6" customFormat="1" ht="14" x14ac:dyDescent="0.3">
      <c r="M75" s="565"/>
    </row>
    <row r="76" spans="1:13" s="6" customFormat="1" ht="14" x14ac:dyDescent="0.3">
      <c r="M76" s="565"/>
    </row>
    <row r="77" spans="1:13" s="6" customFormat="1" ht="14" x14ac:dyDescent="0.3">
      <c r="M77" s="565"/>
    </row>
    <row r="78" spans="1:13" s="6" customFormat="1" ht="14" x14ac:dyDescent="0.3">
      <c r="M78" s="565"/>
    </row>
    <row r="79" spans="1:13" s="6" customFormat="1" ht="14" x14ac:dyDescent="0.3">
      <c r="M79" s="565"/>
    </row>
    <row r="80" spans="1:13" s="6" customFormat="1" ht="14" x14ac:dyDescent="0.3">
      <c r="M80" s="565"/>
    </row>
    <row r="81" spans="13:13" s="6" customFormat="1" ht="14" x14ac:dyDescent="0.3">
      <c r="M81" s="565"/>
    </row>
    <row r="82" spans="13:13" s="6" customFormat="1" ht="14" x14ac:dyDescent="0.3">
      <c r="M82" s="565"/>
    </row>
    <row r="83" spans="13:13" s="6" customFormat="1" ht="14" x14ac:dyDescent="0.3">
      <c r="M83" s="565"/>
    </row>
    <row r="84" spans="13:13" s="6" customFormat="1" ht="14" x14ac:dyDescent="0.3">
      <c r="M84" s="565"/>
    </row>
    <row r="85" spans="13:13" s="6" customFormat="1" ht="14" x14ac:dyDescent="0.3">
      <c r="M85" s="565"/>
    </row>
    <row r="86" spans="13:13" s="6" customFormat="1" ht="14" x14ac:dyDescent="0.3">
      <c r="M86" s="565"/>
    </row>
    <row r="87" spans="13:13" s="6" customFormat="1" ht="14" x14ac:dyDescent="0.3">
      <c r="M87" s="565"/>
    </row>
    <row r="88" spans="13:13" s="6" customFormat="1" ht="14" x14ac:dyDescent="0.3">
      <c r="M88" s="565"/>
    </row>
    <row r="89" spans="13:13" s="6" customFormat="1" ht="14" x14ac:dyDescent="0.3">
      <c r="M89" s="565"/>
    </row>
    <row r="90" spans="13:13" s="6" customFormat="1" ht="14" x14ac:dyDescent="0.3">
      <c r="M90" s="565"/>
    </row>
    <row r="91" spans="13:13" s="6" customFormat="1" ht="14" x14ac:dyDescent="0.3">
      <c r="M91" s="565"/>
    </row>
    <row r="92" spans="13:13" s="6" customFormat="1" ht="14" x14ac:dyDescent="0.3">
      <c r="M92" s="565"/>
    </row>
    <row r="93" spans="13:13" s="6" customFormat="1" ht="14" x14ac:dyDescent="0.3">
      <c r="M93" s="565"/>
    </row>
    <row r="94" spans="13:13" s="6" customFormat="1" ht="14" x14ac:dyDescent="0.3">
      <c r="M94" s="565"/>
    </row>
    <row r="95" spans="13:13" s="6" customFormat="1" ht="14" x14ac:dyDescent="0.3">
      <c r="M95" s="565"/>
    </row>
    <row r="96" spans="13:13" s="6" customFormat="1" ht="14" x14ac:dyDescent="0.3">
      <c r="M96" s="565"/>
    </row>
    <row r="97" spans="13:13" s="6" customFormat="1" ht="14" x14ac:dyDescent="0.3">
      <c r="M97" s="565"/>
    </row>
    <row r="98" spans="13:13" s="6" customFormat="1" ht="14" x14ac:dyDescent="0.3">
      <c r="M98" s="565"/>
    </row>
    <row r="99" spans="13:13" s="6" customFormat="1" ht="14" x14ac:dyDescent="0.3">
      <c r="M99" s="565"/>
    </row>
    <row r="100" spans="13:13" s="6" customFormat="1" ht="14" x14ac:dyDescent="0.3">
      <c r="M100" s="565"/>
    </row>
    <row r="101" spans="13:13" s="6" customFormat="1" ht="14" x14ac:dyDescent="0.3">
      <c r="M101" s="565"/>
    </row>
    <row r="102" spans="13:13" s="6" customFormat="1" ht="14" x14ac:dyDescent="0.3">
      <c r="M102" s="565"/>
    </row>
    <row r="103" spans="13:13" s="6" customFormat="1" ht="14" x14ac:dyDescent="0.3">
      <c r="M103" s="565"/>
    </row>
    <row r="104" spans="13:13" s="6" customFormat="1" ht="14" x14ac:dyDescent="0.3">
      <c r="M104" s="565"/>
    </row>
    <row r="105" spans="13:13" s="6" customFormat="1" ht="14" x14ac:dyDescent="0.3">
      <c r="M105" s="565"/>
    </row>
    <row r="106" spans="13:13" s="6" customFormat="1" ht="14" x14ac:dyDescent="0.3">
      <c r="M106" s="565"/>
    </row>
    <row r="107" spans="13:13" s="6" customFormat="1" ht="14" x14ac:dyDescent="0.3">
      <c r="M107" s="565"/>
    </row>
    <row r="108" spans="13:13" s="6" customFormat="1" ht="14" x14ac:dyDescent="0.3">
      <c r="M108" s="565"/>
    </row>
    <row r="109" spans="13:13" s="6" customFormat="1" ht="14" x14ac:dyDescent="0.3">
      <c r="M109" s="565"/>
    </row>
    <row r="110" spans="13:13" s="6" customFormat="1" ht="14" x14ac:dyDescent="0.3">
      <c r="M110" s="565"/>
    </row>
    <row r="111" spans="13:13" s="6" customFormat="1" ht="14" x14ac:dyDescent="0.3">
      <c r="M111" s="565"/>
    </row>
    <row r="112" spans="13:13" s="6" customFormat="1" ht="14" x14ac:dyDescent="0.3">
      <c r="M112" s="565"/>
    </row>
    <row r="113" spans="1:13" s="6" customFormat="1" ht="14" x14ac:dyDescent="0.3">
      <c r="M113" s="565"/>
    </row>
    <row r="114" spans="1:13" s="6" customFormat="1" ht="14" x14ac:dyDescent="0.3">
      <c r="M114" s="565"/>
    </row>
    <row r="115" spans="1:13" s="6" customFormat="1" ht="14" x14ac:dyDescent="0.3">
      <c r="M115" s="565"/>
    </row>
    <row r="116" spans="1:13" s="6" customFormat="1" ht="14" x14ac:dyDescent="0.3">
      <c r="M116" s="565"/>
    </row>
    <row r="117" spans="1:13" s="6" customFormat="1" ht="14" x14ac:dyDescent="0.3">
      <c r="M117" s="565"/>
    </row>
    <row r="118" spans="1:13" s="6" customFormat="1" ht="14" x14ac:dyDescent="0.3">
      <c r="M118" s="565"/>
    </row>
    <row r="119" spans="1:13" s="6" customFormat="1" ht="14" x14ac:dyDescent="0.3">
      <c r="L119" s="5"/>
      <c r="M119" s="565"/>
    </row>
    <row r="120" spans="1:13" ht="14" x14ac:dyDescent="0.3">
      <c r="A120" s="6"/>
      <c r="B120" s="6"/>
      <c r="C120" s="6"/>
      <c r="D120" s="6"/>
      <c r="E120" s="6"/>
      <c r="F120" s="6"/>
      <c r="G120" s="6"/>
      <c r="H120" s="6"/>
      <c r="I120" s="6"/>
      <c r="J120" s="6"/>
      <c r="K120" s="6"/>
    </row>
    <row r="121" spans="1:13" ht="14" x14ac:dyDescent="0.3">
      <c r="A121" s="6"/>
      <c r="B121" s="6"/>
      <c r="C121" s="6"/>
      <c r="D121" s="6"/>
      <c r="E121" s="6"/>
      <c r="F121" s="6"/>
      <c r="G121" s="6"/>
      <c r="H121" s="6"/>
      <c r="I121" s="6"/>
      <c r="J121" s="6"/>
      <c r="K121" s="6"/>
    </row>
    <row r="122" spans="1:13" ht="14" x14ac:dyDescent="0.3">
      <c r="A122" s="6"/>
      <c r="B122" s="6"/>
      <c r="C122" s="6"/>
      <c r="D122" s="6"/>
      <c r="E122" s="6"/>
      <c r="F122" s="6"/>
      <c r="G122" s="6"/>
      <c r="H122" s="6"/>
      <c r="I122" s="6"/>
      <c r="J122" s="6"/>
      <c r="K122" s="6"/>
    </row>
    <row r="123" spans="1:13" ht="14" x14ac:dyDescent="0.3">
      <c r="A123" s="6"/>
      <c r="B123" s="6"/>
      <c r="C123" s="6"/>
      <c r="D123" s="6"/>
      <c r="E123" s="6"/>
      <c r="F123" s="6"/>
      <c r="G123" s="6"/>
      <c r="H123" s="6"/>
      <c r="I123" s="6"/>
      <c r="J123" s="6"/>
    </row>
  </sheetData>
  <sheetProtection algorithmName="SHA-512" hashValue="XUEHlQ4n5v9/xMAar00SJZiOcpX9jiPdTHFVUMBBOmewgRtOVoD8WsJybkoLn/NL8A9twSvYvJyflPo4nFf9PQ==" saltValue="6z9btpXZXKND9npBdz4trA==" spinCount="100000" sheet="1" objects="1" scenarios="1"/>
  <phoneticPr fontId="57" type="noConversion"/>
  <hyperlinks>
    <hyperlink ref="A43" r:id="rId1" xr:uid="{9216DF04-C5D3-4657-84CF-6579AFFDE84C}"/>
  </hyperlinks>
  <pageMargins left="0.70866141732283472" right="0.70866141732283472" top="0.74803149606299213" bottom="0.74803149606299213" header="0.31496062992125984" footer="0.31496062992125984"/>
  <pageSetup paperSize="9" scale="57" orientation="portrait" r:id="rId2"/>
  <ignoredErrors>
    <ignoredError sqref="C34:C37 D28:D37" unlockedFormula="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18646E"/>
    <pageSetUpPr fitToPage="1"/>
  </sheetPr>
  <dimension ref="A1:V50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9.1796875" defaultRowHeight="15.5" x14ac:dyDescent="0.35"/>
  <cols>
    <col min="1" max="1" width="85.1796875" style="232" customWidth="1"/>
    <col min="2" max="2" width="15.81640625" style="388" customWidth="1"/>
    <col min="3" max="3" width="15.81640625" style="2" customWidth="1"/>
    <col min="4" max="5" width="15.81640625" style="72" customWidth="1"/>
    <col min="6" max="6" width="3.81640625" style="72" customWidth="1"/>
    <col min="7" max="9" width="15.81640625" style="389" customWidth="1"/>
    <col min="10" max="16384" width="9.1796875" style="2"/>
  </cols>
  <sheetData>
    <row r="1" spans="1:22" ht="30" customHeight="1" x14ac:dyDescent="0.35">
      <c r="A1" s="170" t="str">
        <f>'Assumptions input'!A1</f>
        <v>Icosapent ethyl with statin therapy for reducing the risk of cardiovascular events in people with raised triglycerides</v>
      </c>
      <c r="B1" s="371"/>
      <c r="C1" s="372"/>
      <c r="D1" s="373"/>
      <c r="E1" s="353" t="s">
        <v>3</v>
      </c>
      <c r="F1" s="353" t="s">
        <v>3</v>
      </c>
      <c r="G1" s="353" t="s">
        <v>3</v>
      </c>
      <c r="H1" s="353" t="s">
        <v>3</v>
      </c>
      <c r="I1" s="353" t="s">
        <v>3</v>
      </c>
    </row>
    <row r="2" spans="1:22" ht="30" customHeight="1" x14ac:dyDescent="0.3">
      <c r="A2" s="183" t="s">
        <v>386</v>
      </c>
      <c r="B2" s="374" t="s">
        <v>3</v>
      </c>
      <c r="C2" s="375" t="s">
        <v>3</v>
      </c>
      <c r="D2" s="376" t="s">
        <v>3</v>
      </c>
      <c r="E2" s="352" t="s">
        <v>3</v>
      </c>
      <c r="F2" s="352" t="s">
        <v>3</v>
      </c>
      <c r="G2" s="353" t="s">
        <v>3</v>
      </c>
      <c r="H2" s="353" t="s">
        <v>3</v>
      </c>
      <c r="I2" s="353" t="s">
        <v>3</v>
      </c>
    </row>
    <row r="3" spans="1:22" s="182" customFormat="1" ht="14.5" thickBot="1" x14ac:dyDescent="0.35">
      <c r="A3" s="352"/>
      <c r="B3" s="463"/>
      <c r="C3" s="352"/>
      <c r="D3" s="376"/>
      <c r="E3" s="376"/>
      <c r="F3" s="376"/>
      <c r="G3" s="353" t="s">
        <v>3</v>
      </c>
      <c r="H3" s="353" t="s">
        <v>3</v>
      </c>
      <c r="I3" s="353" t="s">
        <v>3</v>
      </c>
      <c r="J3" s="2"/>
      <c r="K3" s="2"/>
      <c r="L3" s="2"/>
      <c r="M3" s="2"/>
      <c r="N3" s="2"/>
      <c r="O3" s="2"/>
      <c r="P3" s="2"/>
    </row>
    <row r="4" spans="1:22" ht="45" customHeight="1" x14ac:dyDescent="0.3">
      <c r="A4" s="423" t="s">
        <v>790</v>
      </c>
      <c r="B4" s="427" t="s">
        <v>580</v>
      </c>
      <c r="C4" s="416" t="s">
        <v>487</v>
      </c>
      <c r="D4" s="417" t="s">
        <v>488</v>
      </c>
      <c r="E4" s="424" t="s">
        <v>489</v>
      </c>
      <c r="F4" s="419"/>
      <c r="G4" s="471" t="s">
        <v>490</v>
      </c>
      <c r="H4" s="472" t="s">
        <v>491</v>
      </c>
      <c r="I4" s="473" t="s">
        <v>492</v>
      </c>
      <c r="J4" s="181"/>
      <c r="Q4" s="182"/>
      <c r="R4" s="182"/>
      <c r="S4" s="182"/>
      <c r="T4" s="182"/>
      <c r="U4" s="182"/>
      <c r="V4" s="182"/>
    </row>
    <row r="5" spans="1:22" s="182" customFormat="1" ht="14" x14ac:dyDescent="0.3">
      <c r="A5" s="578" t="s">
        <v>806</v>
      </c>
      <c r="B5" s="643">
        <f>'Resource impact over time'!B29</f>
        <v>1771.2900833333335</v>
      </c>
      <c r="C5" s="464">
        <f>SUM('Resource impact over time'!G29:G33)</f>
        <v>0</v>
      </c>
      <c r="D5" s="465">
        <f>SUM('Resource impact over time'!L29:L33)</f>
        <v>16141.675045384112</v>
      </c>
      <c r="E5" s="451">
        <f t="shared" ref="E5:E8" si="0">D5-C5</f>
        <v>16141.675045384112</v>
      </c>
      <c r="F5" s="384"/>
      <c r="G5" s="466">
        <f t="shared" ref="G5:G6" si="1">B5*C5</f>
        <v>0</v>
      </c>
      <c r="H5" s="467">
        <f t="shared" ref="H5:H6" si="2">B5*D5</f>
        <v>28591588.936278015</v>
      </c>
      <c r="I5" s="468">
        <f t="shared" ref="I5:I6" si="3">H5-G5</f>
        <v>28591588.936278015</v>
      </c>
      <c r="J5" s="383"/>
      <c r="K5" s="2"/>
      <c r="O5" s="2"/>
      <c r="P5" s="2"/>
      <c r="Q5" s="2"/>
      <c r="R5" s="2"/>
      <c r="S5" s="2"/>
      <c r="T5" s="2"/>
      <c r="U5" s="2"/>
      <c r="V5" s="2"/>
    </row>
    <row r="6" spans="1:22" s="182" customFormat="1" ht="14" x14ac:dyDescent="0.3">
      <c r="A6" s="425" t="str">
        <f>'Resource impact over time'!A34</f>
        <v>People who discontinue icosapent ethyl with statins  (6 month cost) in year 1</v>
      </c>
      <c r="B6" s="643">
        <f>'Resource impact over time'!B34</f>
        <v>885.64504166666677</v>
      </c>
      <c r="C6" s="464">
        <f>'Resource impact over time'!G34</f>
        <v>0</v>
      </c>
      <c r="D6" s="465">
        <f>'Resource impact over time'!L34</f>
        <v>327.39267379199998</v>
      </c>
      <c r="E6" s="451">
        <f t="shared" si="0"/>
        <v>327.39267379199998</v>
      </c>
      <c r="F6" s="384"/>
      <c r="G6" s="466">
        <f t="shared" si="1"/>
        <v>0</v>
      </c>
      <c r="H6" s="467">
        <f t="shared" si="2"/>
        <v>289953.69822187728</v>
      </c>
      <c r="I6" s="468">
        <f t="shared" si="3"/>
        <v>289953.69822187728</v>
      </c>
      <c r="J6" s="383"/>
      <c r="K6" s="2"/>
    </row>
    <row r="7" spans="1:22" s="182" customFormat="1" ht="14" x14ac:dyDescent="0.3">
      <c r="A7" s="425" t="s">
        <v>838</v>
      </c>
      <c r="B7" s="643">
        <f>B6</f>
        <v>885.64504166666677</v>
      </c>
      <c r="C7" s="464">
        <f>'Resource impact over time'!G35</f>
        <v>0</v>
      </c>
      <c r="D7" s="465">
        <f>'Resource impact over time'!L35</f>
        <v>906.11750044946166</v>
      </c>
      <c r="E7" s="451">
        <f t="shared" si="0"/>
        <v>906.11750044946166</v>
      </c>
      <c r="F7" s="384"/>
      <c r="G7" s="466">
        <f t="shared" ref="G7:G8" si="4">B7*C7</f>
        <v>0</v>
      </c>
      <c r="H7" s="467">
        <f t="shared" ref="H7:H8" si="5">B7*D7</f>
        <v>802498.47144045937</v>
      </c>
      <c r="I7" s="468">
        <f t="shared" ref="I7:I8" si="6">H7-G7</f>
        <v>802498.47144045937</v>
      </c>
      <c r="J7" s="383"/>
      <c r="K7" s="2"/>
    </row>
    <row r="8" spans="1:22" s="182" customFormat="1" ht="14" x14ac:dyDescent="0.3">
      <c r="A8" s="425" t="s">
        <v>837</v>
      </c>
      <c r="B8" s="643">
        <f>'Resource impact over time'!B36</f>
        <v>7.77</v>
      </c>
      <c r="C8" s="464"/>
      <c r="D8" s="465">
        <f>'Resource impact over time'!L36</f>
        <v>1233.5101742414618</v>
      </c>
      <c r="E8" s="451">
        <f t="shared" si="0"/>
        <v>1233.5101742414618</v>
      </c>
      <c r="F8" s="384"/>
      <c r="G8" s="466">
        <f t="shared" si="4"/>
        <v>0</v>
      </c>
      <c r="H8" s="467">
        <f t="shared" si="5"/>
        <v>9584.3740538561578</v>
      </c>
      <c r="I8" s="468">
        <f t="shared" si="6"/>
        <v>9584.3740538561578</v>
      </c>
      <c r="J8" s="383"/>
      <c r="K8" s="2"/>
    </row>
    <row r="9" spans="1:22" s="182" customFormat="1" ht="14" x14ac:dyDescent="0.3">
      <c r="A9" s="425" t="str">
        <f>'Resource impact over time'!A37</f>
        <v>People receiving statins alone</v>
      </c>
      <c r="B9" s="643">
        <f>'Resource impact over time'!B37</f>
        <v>15.533333333333227</v>
      </c>
      <c r="C9" s="464">
        <f>'Resource impact over time'!G37</f>
        <v>404290.3691264001</v>
      </c>
      <c r="D9" s="465">
        <f>'Resource impact over time'!L37</f>
        <v>386915.1839067745</v>
      </c>
      <c r="E9" s="451">
        <f t="shared" ref="E9" si="7">D9-C9</f>
        <v>-17375.185219625593</v>
      </c>
      <c r="F9" s="384"/>
      <c r="G9" s="466">
        <f t="shared" ref="G9" si="8">B9*C9</f>
        <v>6279977.0670967046</v>
      </c>
      <c r="H9" s="467">
        <f t="shared" ref="H9" si="9">B9*D9</f>
        <v>6010082.5233518556</v>
      </c>
      <c r="I9" s="468">
        <f t="shared" ref="I9" si="10">H9-G9</f>
        <v>-269894.54374484904</v>
      </c>
      <c r="J9" s="383"/>
      <c r="K9" s="597"/>
    </row>
    <row r="10" spans="1:22" ht="14.5" thickBot="1" x14ac:dyDescent="0.35">
      <c r="A10" s="191" t="s">
        <v>791</v>
      </c>
      <c r="B10" s="380"/>
      <c r="C10" s="381">
        <f>SUM(C5:C7,C9)</f>
        <v>404290.3691264001</v>
      </c>
      <c r="D10" s="430">
        <f t="shared" ref="D10:E10" si="11">SUM(D5:D7,D9)</f>
        <v>404290.3691264001</v>
      </c>
      <c r="E10" s="426">
        <f t="shared" si="11"/>
        <v>0</v>
      </c>
      <c r="F10" s="379"/>
      <c r="G10" s="382">
        <f>SUM(G5:G9)</f>
        <v>6279977.0670967046</v>
      </c>
      <c r="H10" s="428">
        <f>SUM(H5:H9)</f>
        <v>35703708.003346063</v>
      </c>
      <c r="I10" s="382">
        <f>SUM(I5:I9)</f>
        <v>29423730.93624936</v>
      </c>
      <c r="J10" s="181"/>
    </row>
    <row r="11" spans="1:22" ht="14.5" thickBot="1" x14ac:dyDescent="0.35">
      <c r="A11" s="462"/>
      <c r="C11" s="72"/>
      <c r="G11" s="469"/>
      <c r="H11" s="469"/>
      <c r="I11" s="469"/>
    </row>
    <row r="12" spans="1:22" ht="14.5" thickBot="1" x14ac:dyDescent="0.35">
      <c r="A12" s="353" t="s">
        <v>3</v>
      </c>
      <c r="B12" s="377" t="s">
        <v>3</v>
      </c>
      <c r="C12" s="353" t="s">
        <v>3</v>
      </c>
      <c r="D12" s="373" t="s">
        <v>3</v>
      </c>
      <c r="E12" s="373" t="s">
        <v>3</v>
      </c>
      <c r="F12" s="373" t="s">
        <v>3</v>
      </c>
      <c r="G12" s="378" t="s">
        <v>3</v>
      </c>
      <c r="H12" s="378" t="s">
        <v>3</v>
      </c>
      <c r="I12" s="378" t="s">
        <v>3</v>
      </c>
    </row>
    <row r="13" spans="1:22" ht="45" customHeight="1" x14ac:dyDescent="0.3">
      <c r="A13" s="423" t="s">
        <v>789</v>
      </c>
      <c r="B13" s="427" t="s">
        <v>580</v>
      </c>
      <c r="C13" s="416" t="s">
        <v>487</v>
      </c>
      <c r="D13" s="417" t="s">
        <v>488</v>
      </c>
      <c r="E13" s="424" t="s">
        <v>489</v>
      </c>
      <c r="F13" s="419"/>
      <c r="G13" s="420" t="s">
        <v>490</v>
      </c>
      <c r="H13" s="417" t="s">
        <v>491</v>
      </c>
      <c r="I13" s="418" t="s">
        <v>492</v>
      </c>
      <c r="J13" s="181"/>
    </row>
    <row r="14" spans="1:22" s="182" customFormat="1" ht="14" x14ac:dyDescent="0.3">
      <c r="A14" s="578" t="str">
        <f>'Resource impact over time'!A41</f>
        <v>People receiving icosapent ethyl with statins non fatal myocardial infarction costs</v>
      </c>
      <c r="B14" s="643">
        <f>'Resource impact over time'!B41</f>
        <v>0</v>
      </c>
      <c r="C14" s="464">
        <f>'Resource impact over time'!G41</f>
        <v>0</v>
      </c>
      <c r="D14" s="464">
        <f>'Resource impact over time'!L41</f>
        <v>17375.185219625575</v>
      </c>
      <c r="E14" s="451">
        <f>D14-C14</f>
        <v>17375.185219625575</v>
      </c>
      <c r="F14" s="384"/>
      <c r="G14" s="466">
        <f t="shared" ref="G14:G16" si="12">B14*C14</f>
        <v>0</v>
      </c>
      <c r="H14" s="467">
        <f>B14*D14</f>
        <v>0</v>
      </c>
      <c r="I14" s="468">
        <f t="shared" ref="I14:I16" si="13">H14-G14</f>
        <v>0</v>
      </c>
      <c r="J14" s="383"/>
    </row>
    <row r="15" spans="1:22" s="182" customFormat="1" ht="14" x14ac:dyDescent="0.35">
      <c r="A15" s="425" t="str">
        <f>'Resource impact over time'!A42</f>
        <v>People receiving icosapent ethyl with statins - non fatal stroke costs</v>
      </c>
      <c r="B15" s="643">
        <f>'Resource impact over time'!B42</f>
        <v>0</v>
      </c>
      <c r="C15" s="464">
        <f>'Resource impact over time'!G42</f>
        <v>0</v>
      </c>
      <c r="D15" s="464">
        <f>'Resource impact over time'!L42</f>
        <v>17375.185219625575</v>
      </c>
      <c r="E15" s="451">
        <f t="shared" ref="E15:E16" si="14">D15-C15</f>
        <v>17375.185219625575</v>
      </c>
      <c r="F15" s="384"/>
      <c r="G15" s="466">
        <f t="shared" si="12"/>
        <v>0</v>
      </c>
      <c r="H15" s="467">
        <f t="shared" ref="H15:H16" si="15">B15*D15</f>
        <v>0</v>
      </c>
      <c r="I15" s="468">
        <f t="shared" si="13"/>
        <v>0</v>
      </c>
      <c r="J15" s="383"/>
    </row>
    <row r="16" spans="1:22" s="182" customFormat="1" ht="14" x14ac:dyDescent="0.35">
      <c r="A16" s="425" t="str">
        <f>'Resource impact over time'!A43</f>
        <v>People receiving icosapent ethyl with statins - coronary revascularisation costs</v>
      </c>
      <c r="B16" s="643">
        <f>'Resource impact over time'!B43</f>
        <v>0</v>
      </c>
      <c r="C16" s="464">
        <f>'Resource impact over time'!G43</f>
        <v>0</v>
      </c>
      <c r="D16" s="464">
        <f>'Resource impact over time'!L43</f>
        <v>17375.185219625575</v>
      </c>
      <c r="E16" s="451">
        <f t="shared" si="14"/>
        <v>17375.185219625575</v>
      </c>
      <c r="F16" s="384"/>
      <c r="G16" s="466">
        <f t="shared" si="12"/>
        <v>0</v>
      </c>
      <c r="H16" s="467">
        <f t="shared" si="15"/>
        <v>0</v>
      </c>
      <c r="I16" s="468">
        <f t="shared" si="13"/>
        <v>0</v>
      </c>
      <c r="J16" s="383"/>
    </row>
    <row r="17" spans="1:10" s="182" customFormat="1" ht="14" x14ac:dyDescent="0.35">
      <c r="A17" s="622" t="str">
        <f>'Resource impact over time'!A44</f>
        <v>People receiving icosapent ethyl with statins - unstable angina costs</v>
      </c>
      <c r="B17" s="644">
        <f>'Resource impact over time'!B44</f>
        <v>0</v>
      </c>
      <c r="C17" s="623">
        <f>'Resource impact over time'!G44</f>
        <v>0</v>
      </c>
      <c r="D17" s="464">
        <f>'Resource impact over time'!L44</f>
        <v>17375.185219625575</v>
      </c>
      <c r="E17" s="451">
        <f t="shared" ref="E17:E21" si="16">D17-C17</f>
        <v>17375.185219625575</v>
      </c>
      <c r="F17" s="384"/>
      <c r="G17" s="466">
        <f t="shared" ref="G17:G21" si="17">B17*C17</f>
        <v>0</v>
      </c>
      <c r="H17" s="467">
        <f t="shared" ref="H17:H21" si="18">B17*D17</f>
        <v>0</v>
      </c>
      <c r="I17" s="468">
        <f t="shared" ref="I17:I21" si="19">H17-G17</f>
        <v>0</v>
      </c>
      <c r="J17" s="383"/>
    </row>
    <row r="18" spans="1:10" s="182" customFormat="1" ht="14" x14ac:dyDescent="0.35">
      <c r="A18" s="622" t="str">
        <f>'Resource impact over time'!A45</f>
        <v>People receiving statins alone non fatal myocardial infarction costs</v>
      </c>
      <c r="B18" s="644">
        <f>'Resource impact over time'!B45</f>
        <v>0</v>
      </c>
      <c r="C18" s="623">
        <f>'Resource impact over time'!G45</f>
        <v>404290.3691264001</v>
      </c>
      <c r="D18" s="464">
        <f>'Resource impact over time'!L45</f>
        <v>386915.1839067745</v>
      </c>
      <c r="E18" s="451">
        <f t="shared" si="16"/>
        <v>-17375.185219625593</v>
      </c>
      <c r="F18" s="384"/>
      <c r="G18" s="466">
        <f t="shared" si="17"/>
        <v>0</v>
      </c>
      <c r="H18" s="467">
        <f t="shared" si="18"/>
        <v>0</v>
      </c>
      <c r="I18" s="468">
        <f t="shared" si="19"/>
        <v>0</v>
      </c>
      <c r="J18" s="383"/>
    </row>
    <row r="19" spans="1:10" s="182" customFormat="1" ht="14" x14ac:dyDescent="0.35">
      <c r="A19" s="622" t="str">
        <f>'Resource impact over time'!A46</f>
        <v>People receiving statins alone - non fatal stroke costs</v>
      </c>
      <c r="B19" s="644">
        <f>'Resource impact over time'!B46</f>
        <v>0</v>
      </c>
      <c r="C19" s="623">
        <f>'Resource impact over time'!G46</f>
        <v>404290.3691264001</v>
      </c>
      <c r="D19" s="464">
        <f>'Resource impact over time'!L46</f>
        <v>386915.1839067745</v>
      </c>
      <c r="E19" s="451">
        <f t="shared" si="16"/>
        <v>-17375.185219625593</v>
      </c>
      <c r="F19" s="384"/>
      <c r="G19" s="466">
        <f t="shared" si="17"/>
        <v>0</v>
      </c>
      <c r="H19" s="467">
        <f t="shared" si="18"/>
        <v>0</v>
      </c>
      <c r="I19" s="468">
        <f t="shared" si="19"/>
        <v>0</v>
      </c>
      <c r="J19" s="383"/>
    </row>
    <row r="20" spans="1:10" s="182" customFormat="1" ht="14" x14ac:dyDescent="0.35">
      <c r="A20" s="622" t="str">
        <f>'Resource impact over time'!A47</f>
        <v>People receiving statins alone - coronary revascularisation costs</v>
      </c>
      <c r="B20" s="644">
        <f>'Resource impact over time'!B47</f>
        <v>0</v>
      </c>
      <c r="C20" s="623">
        <f>'Resource impact over time'!G47</f>
        <v>404290.3691264001</v>
      </c>
      <c r="D20" s="464">
        <f>'Resource impact over time'!L47</f>
        <v>386915.1839067745</v>
      </c>
      <c r="E20" s="451">
        <f t="shared" si="16"/>
        <v>-17375.185219625593</v>
      </c>
      <c r="F20" s="384"/>
      <c r="G20" s="466">
        <f t="shared" si="17"/>
        <v>0</v>
      </c>
      <c r="H20" s="467">
        <f t="shared" si="18"/>
        <v>0</v>
      </c>
      <c r="I20" s="468">
        <f t="shared" si="19"/>
        <v>0</v>
      </c>
      <c r="J20" s="383"/>
    </row>
    <row r="21" spans="1:10" s="182" customFormat="1" ht="14" x14ac:dyDescent="0.35">
      <c r="A21" s="425" t="str">
        <f>'Resource impact over time'!A48</f>
        <v>People receiving statins alone - unstable angina costs</v>
      </c>
      <c r="B21" s="644">
        <f>'Resource impact over time'!B48</f>
        <v>0</v>
      </c>
      <c r="C21" s="624">
        <f>'Resource impact over time'!G48</f>
        <v>404290.3691264001</v>
      </c>
      <c r="D21" s="464">
        <f>'Resource impact over time'!L48</f>
        <v>386915.1839067745</v>
      </c>
      <c r="E21" s="451">
        <f t="shared" si="16"/>
        <v>-17375.185219625593</v>
      </c>
      <c r="F21" s="384"/>
      <c r="G21" s="466">
        <f t="shared" si="17"/>
        <v>0</v>
      </c>
      <c r="H21" s="467">
        <f t="shared" si="18"/>
        <v>0</v>
      </c>
      <c r="I21" s="468">
        <f t="shared" si="19"/>
        <v>0</v>
      </c>
      <c r="J21" s="383"/>
    </row>
    <row r="22" spans="1:10" ht="14.5" thickBot="1" x14ac:dyDescent="0.35">
      <c r="A22" s="191" t="s">
        <v>792</v>
      </c>
      <c r="B22" s="380"/>
      <c r="C22" s="381"/>
      <c r="D22" s="430"/>
      <c r="E22" s="426">
        <f>SUM(E14:E21)</f>
        <v>-7.2759576141834259E-11</v>
      </c>
      <c r="F22" s="379"/>
      <c r="G22" s="382">
        <f>SUM(G14:G21)</f>
        <v>0</v>
      </c>
      <c r="H22" s="428">
        <f>SUM(H14:H21)</f>
        <v>0</v>
      </c>
      <c r="I22" s="382">
        <f>SUM(I14:I21)</f>
        <v>0</v>
      </c>
      <c r="J22" s="181"/>
    </row>
    <row r="23" spans="1:10" ht="14.5" thickBot="1" x14ac:dyDescent="0.35">
      <c r="A23" s="462"/>
      <c r="C23" s="72"/>
      <c r="G23" s="469"/>
      <c r="H23" s="469"/>
      <c r="I23" s="469"/>
    </row>
    <row r="24" spans="1:10" ht="14.5" thickBot="1" x14ac:dyDescent="0.35">
      <c r="A24" s="353"/>
      <c r="B24" s="377"/>
      <c r="C24" s="353"/>
      <c r="D24" s="373"/>
      <c r="E24" s="373"/>
      <c r="F24" s="373"/>
      <c r="G24" s="378"/>
      <c r="H24" s="378"/>
      <c r="I24" s="378"/>
    </row>
    <row r="25" spans="1:10" s="182" customFormat="1" ht="30" customHeight="1" thickBot="1" x14ac:dyDescent="0.4">
      <c r="A25" s="192" t="s">
        <v>504</v>
      </c>
      <c r="B25" s="421" t="s">
        <v>3</v>
      </c>
      <c r="C25" s="422" t="s">
        <v>3</v>
      </c>
      <c r="D25" s="422" t="s">
        <v>3</v>
      </c>
      <c r="E25" s="422" t="s">
        <v>3</v>
      </c>
      <c r="F25" s="385"/>
      <c r="G25" s="386">
        <f>G10+G22</f>
        <v>6279977.0670967046</v>
      </c>
      <c r="H25" s="429">
        <f>H10+H22</f>
        <v>35703708.003346063</v>
      </c>
      <c r="I25" s="387">
        <f>I10+I22</f>
        <v>29423730.93624936</v>
      </c>
    </row>
    <row r="26" spans="1:10" ht="16.5" customHeight="1" thickBot="1" x14ac:dyDescent="0.35">
      <c r="A26" s="353" t="s">
        <v>3</v>
      </c>
      <c r="B26" s="377" t="s">
        <v>3</v>
      </c>
      <c r="C26" s="353" t="s">
        <v>3</v>
      </c>
      <c r="D26" s="373" t="s">
        <v>3</v>
      </c>
      <c r="E26" s="373" t="s">
        <v>3</v>
      </c>
      <c r="F26" s="373" t="s">
        <v>3</v>
      </c>
      <c r="G26" s="378" t="s">
        <v>3</v>
      </c>
      <c r="H26" s="378" t="s">
        <v>3</v>
      </c>
      <c r="I26" s="378" t="s">
        <v>3</v>
      </c>
    </row>
    <row r="27" spans="1:10" s="182" customFormat="1" ht="30" customHeight="1" thickBot="1" x14ac:dyDescent="0.4">
      <c r="A27" s="192" t="s">
        <v>756</v>
      </c>
      <c r="B27" s="421" t="s">
        <v>3</v>
      </c>
      <c r="C27" s="422" t="s">
        <v>3</v>
      </c>
      <c r="D27" s="422" t="s">
        <v>3</v>
      </c>
      <c r="E27" s="422" t="s">
        <v>3</v>
      </c>
      <c r="F27" s="385"/>
      <c r="G27" s="386">
        <f>G10</f>
        <v>6279977.0670967046</v>
      </c>
      <c r="H27" s="429">
        <f t="shared" ref="H27:I27" si="20">H10</f>
        <v>35703708.003346063</v>
      </c>
      <c r="I27" s="387">
        <f t="shared" si="20"/>
        <v>29423730.93624936</v>
      </c>
    </row>
    <row r="28" spans="1:10" s="182" customFormat="1" ht="16.5" customHeight="1" thickBot="1" x14ac:dyDescent="0.4">
      <c r="A28" s="352" t="s">
        <v>3</v>
      </c>
      <c r="B28" s="463" t="s">
        <v>3</v>
      </c>
      <c r="C28" s="352" t="s">
        <v>3</v>
      </c>
      <c r="D28" s="376" t="s">
        <v>3</v>
      </c>
      <c r="E28" s="376" t="s">
        <v>3</v>
      </c>
      <c r="F28" s="376" t="s">
        <v>3</v>
      </c>
      <c r="G28" s="470" t="s">
        <v>3</v>
      </c>
      <c r="H28" s="470" t="s">
        <v>3</v>
      </c>
      <c r="I28" s="470" t="s">
        <v>3</v>
      </c>
    </row>
    <row r="29" spans="1:10" s="182" customFormat="1" ht="30" customHeight="1" thickBot="1" x14ac:dyDescent="0.4">
      <c r="A29" s="192" t="s">
        <v>757</v>
      </c>
      <c r="B29" s="421" t="s">
        <v>3</v>
      </c>
      <c r="C29" s="422" t="s">
        <v>3</v>
      </c>
      <c r="D29" s="422" t="s">
        <v>3</v>
      </c>
      <c r="E29" s="422" t="s">
        <v>3</v>
      </c>
      <c r="F29" s="385"/>
      <c r="G29" s="386">
        <f>G22</f>
        <v>0</v>
      </c>
      <c r="H29" s="429">
        <f t="shared" ref="H29:I29" si="21">H22</f>
        <v>0</v>
      </c>
      <c r="I29" s="625">
        <f t="shared" si="21"/>
        <v>0</v>
      </c>
    </row>
    <row r="30" spans="1:10" ht="16.5" customHeight="1" x14ac:dyDescent="0.3">
      <c r="A30" s="353" t="s">
        <v>3</v>
      </c>
      <c r="B30" s="377" t="s">
        <v>3</v>
      </c>
      <c r="C30" s="353" t="s">
        <v>3</v>
      </c>
      <c r="D30" s="373" t="s">
        <v>3</v>
      </c>
      <c r="E30" s="373" t="s">
        <v>3</v>
      </c>
      <c r="F30" s="373" t="s">
        <v>3</v>
      </c>
      <c r="G30" s="378" t="s">
        <v>3</v>
      </c>
      <c r="H30" s="378" t="s">
        <v>3</v>
      </c>
      <c r="I30" s="378" t="s">
        <v>3</v>
      </c>
    </row>
    <row r="31" spans="1:10" ht="14" x14ac:dyDescent="0.3">
      <c r="A31" s="193"/>
    </row>
    <row r="32" spans="1:10" ht="14" x14ac:dyDescent="0.3">
      <c r="A32" s="193"/>
    </row>
    <row r="33" spans="1:6" ht="14" x14ac:dyDescent="0.3">
      <c r="A33" s="193"/>
    </row>
    <row r="34" spans="1:6" ht="14" x14ac:dyDescent="0.3">
      <c r="A34" s="193"/>
    </row>
    <row r="35" spans="1:6" ht="14" x14ac:dyDescent="0.3">
      <c r="A35" s="193"/>
    </row>
    <row r="36" spans="1:6" ht="14" x14ac:dyDescent="0.3">
      <c r="A36" s="193"/>
    </row>
    <row r="37" spans="1:6" ht="14" x14ac:dyDescent="0.3">
      <c r="A37" s="193"/>
    </row>
    <row r="38" spans="1:6" ht="14" x14ac:dyDescent="0.3">
      <c r="A38" s="193"/>
    </row>
    <row r="39" spans="1:6" ht="14" x14ac:dyDescent="0.3">
      <c r="A39" s="193"/>
    </row>
    <row r="40" spans="1:6" ht="14" x14ac:dyDescent="0.3">
      <c r="A40" s="193"/>
    </row>
    <row r="41" spans="1:6" ht="14" x14ac:dyDescent="0.3">
      <c r="A41" s="193"/>
    </row>
    <row r="42" spans="1:6" s="389" customFormat="1" ht="14" x14ac:dyDescent="0.3">
      <c r="A42" s="193"/>
      <c r="B42" s="388"/>
      <c r="C42" s="2"/>
      <c r="D42" s="72"/>
      <c r="E42" s="72"/>
      <c r="F42" s="72"/>
    </row>
    <row r="43" spans="1:6" s="389" customFormat="1" ht="14" x14ac:dyDescent="0.3">
      <c r="A43" s="193"/>
      <c r="B43" s="388"/>
      <c r="C43" s="2"/>
      <c r="D43" s="72"/>
      <c r="E43" s="72"/>
      <c r="F43" s="72"/>
    </row>
    <row r="44" spans="1:6" s="389" customFormat="1" ht="14" x14ac:dyDescent="0.3">
      <c r="A44" s="193"/>
      <c r="B44" s="388"/>
      <c r="C44" s="2"/>
      <c r="D44" s="72"/>
      <c r="E44" s="72"/>
      <c r="F44" s="72"/>
    </row>
    <row r="45" spans="1:6" s="389" customFormat="1" ht="14" x14ac:dyDescent="0.3">
      <c r="A45" s="193"/>
      <c r="B45" s="388"/>
      <c r="C45" s="2"/>
      <c r="D45" s="72"/>
      <c r="E45" s="72"/>
      <c r="F45" s="72"/>
    </row>
    <row r="46" spans="1:6" s="389" customFormat="1" ht="14" x14ac:dyDescent="0.3">
      <c r="A46" s="193"/>
      <c r="B46" s="388"/>
      <c r="C46" s="2"/>
      <c r="D46" s="72"/>
      <c r="E46" s="72"/>
      <c r="F46" s="72"/>
    </row>
    <row r="47" spans="1:6" s="389" customFormat="1" ht="14" x14ac:dyDescent="0.3">
      <c r="A47" s="193"/>
      <c r="B47" s="388"/>
      <c r="C47" s="2"/>
      <c r="D47" s="72"/>
      <c r="E47" s="72"/>
      <c r="F47" s="72"/>
    </row>
    <row r="48" spans="1:6" s="389" customFormat="1" ht="14" x14ac:dyDescent="0.3">
      <c r="A48" s="193"/>
      <c r="B48" s="388"/>
      <c r="C48" s="2"/>
      <c r="D48" s="72"/>
      <c r="E48" s="72"/>
      <c r="F48" s="72"/>
    </row>
    <row r="49" spans="1:6" s="389" customFormat="1" ht="14" x14ac:dyDescent="0.3">
      <c r="A49" s="193"/>
      <c r="B49" s="388"/>
      <c r="C49" s="2"/>
      <c r="D49" s="72"/>
      <c r="E49" s="72"/>
      <c r="F49" s="72"/>
    </row>
    <row r="50" spans="1:6" s="389" customFormat="1" ht="14" x14ac:dyDescent="0.3">
      <c r="A50" s="193"/>
      <c r="B50" s="388"/>
      <c r="C50" s="2"/>
      <c r="D50" s="72"/>
      <c r="E50" s="72"/>
      <c r="F50" s="72"/>
    </row>
    <row r="51" spans="1:6" s="389" customFormat="1" ht="14" x14ac:dyDescent="0.3">
      <c r="A51" s="193"/>
      <c r="B51" s="388"/>
      <c r="C51" s="2"/>
      <c r="D51" s="72"/>
      <c r="E51" s="72"/>
      <c r="F51" s="72"/>
    </row>
    <row r="52" spans="1:6" s="389" customFormat="1" ht="14" x14ac:dyDescent="0.3">
      <c r="A52" s="193"/>
      <c r="B52" s="388"/>
      <c r="C52" s="2"/>
      <c r="D52" s="72"/>
      <c r="E52" s="72"/>
      <c r="F52" s="72"/>
    </row>
    <row r="53" spans="1:6" s="389" customFormat="1" ht="14" x14ac:dyDescent="0.3">
      <c r="A53" s="193"/>
      <c r="B53" s="388"/>
      <c r="C53" s="2"/>
      <c r="D53" s="72"/>
      <c r="E53" s="72"/>
      <c r="F53" s="72"/>
    </row>
    <row r="54" spans="1:6" s="389" customFormat="1" ht="14" x14ac:dyDescent="0.3">
      <c r="A54" s="193"/>
      <c r="B54" s="388"/>
      <c r="C54" s="2"/>
      <c r="D54" s="72"/>
      <c r="E54" s="72"/>
      <c r="F54" s="72"/>
    </row>
    <row r="55" spans="1:6" s="389" customFormat="1" ht="14" x14ac:dyDescent="0.3">
      <c r="A55" s="193"/>
      <c r="B55" s="388"/>
      <c r="C55" s="2"/>
      <c r="D55" s="72"/>
      <c r="E55" s="72"/>
      <c r="F55" s="72"/>
    </row>
    <row r="56" spans="1:6" s="389" customFormat="1" ht="14" x14ac:dyDescent="0.3">
      <c r="A56" s="193"/>
      <c r="B56" s="388"/>
      <c r="C56" s="2"/>
      <c r="D56" s="72"/>
      <c r="E56" s="72"/>
      <c r="F56" s="72"/>
    </row>
    <row r="57" spans="1:6" s="389" customFormat="1" ht="14" x14ac:dyDescent="0.3">
      <c r="A57" s="193"/>
      <c r="B57" s="388"/>
      <c r="C57" s="2"/>
      <c r="D57" s="72"/>
      <c r="E57" s="72"/>
      <c r="F57" s="72"/>
    </row>
    <row r="58" spans="1:6" s="389" customFormat="1" ht="14" x14ac:dyDescent="0.3">
      <c r="A58" s="193"/>
      <c r="B58" s="388"/>
      <c r="C58" s="2"/>
      <c r="D58" s="72"/>
      <c r="E58" s="72"/>
      <c r="F58" s="72"/>
    </row>
    <row r="59" spans="1:6" s="389" customFormat="1" ht="14" x14ac:dyDescent="0.3">
      <c r="A59" s="193"/>
      <c r="B59" s="388"/>
      <c r="C59" s="2"/>
      <c r="D59" s="72"/>
      <c r="E59" s="72"/>
      <c r="F59" s="72"/>
    </row>
    <row r="60" spans="1:6" s="389" customFormat="1" ht="14" x14ac:dyDescent="0.3">
      <c r="A60" s="193"/>
      <c r="B60" s="388"/>
      <c r="C60" s="2"/>
      <c r="D60" s="72"/>
      <c r="E60" s="72"/>
      <c r="F60" s="72"/>
    </row>
    <row r="61" spans="1:6" s="389" customFormat="1" ht="14" x14ac:dyDescent="0.3">
      <c r="A61" s="193"/>
      <c r="B61" s="388"/>
      <c r="C61" s="2"/>
      <c r="D61" s="72"/>
      <c r="E61" s="72"/>
      <c r="F61" s="72"/>
    </row>
    <row r="62" spans="1:6" s="389" customFormat="1" ht="14" x14ac:dyDescent="0.3">
      <c r="A62" s="193"/>
      <c r="B62" s="388"/>
      <c r="C62" s="2"/>
      <c r="D62" s="72"/>
      <c r="E62" s="72"/>
      <c r="F62" s="72"/>
    </row>
    <row r="63" spans="1:6" s="389" customFormat="1" ht="14" x14ac:dyDescent="0.3">
      <c r="A63" s="193"/>
      <c r="B63" s="388"/>
      <c r="C63" s="2"/>
      <c r="D63" s="72"/>
      <c r="E63" s="72"/>
      <c r="F63" s="72"/>
    </row>
    <row r="64" spans="1:6" s="389" customFormat="1" ht="14" x14ac:dyDescent="0.3">
      <c r="A64" s="193"/>
      <c r="B64" s="388"/>
      <c r="C64" s="2"/>
      <c r="D64" s="72"/>
      <c r="E64" s="72"/>
      <c r="F64" s="72"/>
    </row>
    <row r="65" spans="1:6" s="389" customFormat="1" ht="14" x14ac:dyDescent="0.3">
      <c r="A65" s="193"/>
      <c r="B65" s="388"/>
      <c r="C65" s="2"/>
      <c r="D65" s="72"/>
      <c r="E65" s="72"/>
      <c r="F65" s="72"/>
    </row>
    <row r="66" spans="1:6" s="389" customFormat="1" ht="14" x14ac:dyDescent="0.3">
      <c r="A66" s="193"/>
      <c r="B66" s="388"/>
      <c r="C66" s="2"/>
      <c r="D66" s="72"/>
      <c r="E66" s="72"/>
      <c r="F66" s="72"/>
    </row>
    <row r="67" spans="1:6" s="389" customFormat="1" ht="14" x14ac:dyDescent="0.3">
      <c r="A67" s="193"/>
      <c r="B67" s="388"/>
      <c r="C67" s="2"/>
      <c r="D67" s="72"/>
      <c r="E67" s="72"/>
      <c r="F67" s="72"/>
    </row>
    <row r="68" spans="1:6" s="389" customFormat="1" ht="14" x14ac:dyDescent="0.3">
      <c r="A68" s="193"/>
      <c r="B68" s="388"/>
      <c r="C68" s="2"/>
      <c r="D68" s="72"/>
      <c r="E68" s="72"/>
      <c r="F68" s="72"/>
    </row>
    <row r="69" spans="1:6" s="389" customFormat="1" ht="14" x14ac:dyDescent="0.3">
      <c r="A69" s="193"/>
      <c r="B69" s="388"/>
      <c r="C69" s="2"/>
      <c r="D69" s="72"/>
      <c r="E69" s="72"/>
      <c r="F69" s="72"/>
    </row>
    <row r="70" spans="1:6" s="389" customFormat="1" ht="14" x14ac:dyDescent="0.3">
      <c r="A70" s="193"/>
      <c r="B70" s="388"/>
      <c r="C70" s="2"/>
      <c r="D70" s="72"/>
      <c r="E70" s="72"/>
      <c r="F70" s="72"/>
    </row>
    <row r="71" spans="1:6" s="389" customFormat="1" ht="14" x14ac:dyDescent="0.3">
      <c r="A71" s="193"/>
      <c r="B71" s="388"/>
      <c r="C71" s="2"/>
      <c r="D71" s="72"/>
      <c r="E71" s="72"/>
      <c r="F71" s="72"/>
    </row>
    <row r="72" spans="1:6" s="389" customFormat="1" ht="14" x14ac:dyDescent="0.3">
      <c r="A72" s="193"/>
      <c r="B72" s="388"/>
      <c r="C72" s="2"/>
      <c r="D72" s="72"/>
      <c r="E72" s="72"/>
      <c r="F72" s="72"/>
    </row>
    <row r="73" spans="1:6" s="389" customFormat="1" ht="14" x14ac:dyDescent="0.3">
      <c r="A73" s="193"/>
      <c r="B73" s="388"/>
      <c r="C73" s="2"/>
      <c r="D73" s="72"/>
      <c r="E73" s="72"/>
      <c r="F73" s="72"/>
    </row>
    <row r="74" spans="1:6" s="389" customFormat="1" ht="14" x14ac:dyDescent="0.3">
      <c r="A74" s="193"/>
      <c r="B74" s="388"/>
      <c r="C74" s="2"/>
      <c r="D74" s="72"/>
      <c r="E74" s="72"/>
      <c r="F74" s="72"/>
    </row>
    <row r="75" spans="1:6" s="389" customFormat="1" ht="14" x14ac:dyDescent="0.3">
      <c r="A75" s="193"/>
      <c r="B75" s="388"/>
      <c r="C75" s="2"/>
      <c r="D75" s="72"/>
      <c r="E75" s="72"/>
      <c r="F75" s="72"/>
    </row>
    <row r="76" spans="1:6" s="389" customFormat="1" ht="14" x14ac:dyDescent="0.3">
      <c r="A76" s="193"/>
      <c r="B76" s="388"/>
      <c r="C76" s="2"/>
      <c r="D76" s="72"/>
      <c r="E76" s="72"/>
      <c r="F76" s="72"/>
    </row>
    <row r="77" spans="1:6" s="389" customFormat="1" ht="14" x14ac:dyDescent="0.3">
      <c r="A77" s="193"/>
      <c r="B77" s="388"/>
      <c r="C77" s="2"/>
      <c r="D77" s="72"/>
      <c r="E77" s="72"/>
      <c r="F77" s="72"/>
    </row>
    <row r="78" spans="1:6" s="389" customFormat="1" ht="14" x14ac:dyDescent="0.3">
      <c r="A78" s="193"/>
      <c r="B78" s="388"/>
      <c r="C78" s="2"/>
      <c r="D78" s="72"/>
      <c r="E78" s="72"/>
      <c r="F78" s="72"/>
    </row>
    <row r="79" spans="1:6" s="389" customFormat="1" ht="14" x14ac:dyDescent="0.3">
      <c r="A79" s="193"/>
      <c r="B79" s="388"/>
      <c r="C79" s="2"/>
      <c r="D79" s="72"/>
      <c r="E79" s="72"/>
      <c r="F79" s="72"/>
    </row>
    <row r="80" spans="1:6" s="389" customFormat="1" ht="14" x14ac:dyDescent="0.3">
      <c r="A80" s="193"/>
      <c r="B80" s="388"/>
      <c r="C80" s="2"/>
      <c r="D80" s="72"/>
      <c r="E80" s="72"/>
      <c r="F80" s="72"/>
    </row>
    <row r="81" spans="1:6" s="389" customFormat="1" ht="14" x14ac:dyDescent="0.3">
      <c r="A81" s="193"/>
      <c r="B81" s="388"/>
      <c r="C81" s="2"/>
      <c r="D81" s="72"/>
      <c r="E81" s="72"/>
      <c r="F81" s="72"/>
    </row>
    <row r="82" spans="1:6" s="389" customFormat="1" ht="14" x14ac:dyDescent="0.3">
      <c r="A82" s="193"/>
      <c r="B82" s="388"/>
      <c r="C82" s="2"/>
      <c r="D82" s="72"/>
      <c r="E82" s="72"/>
      <c r="F82" s="72"/>
    </row>
    <row r="83" spans="1:6" s="389" customFormat="1" ht="14" x14ac:dyDescent="0.3">
      <c r="A83" s="193"/>
      <c r="B83" s="388"/>
      <c r="C83" s="2"/>
      <c r="D83" s="72"/>
      <c r="E83" s="72"/>
      <c r="F83" s="72"/>
    </row>
    <row r="84" spans="1:6" s="389" customFormat="1" ht="14" x14ac:dyDescent="0.3">
      <c r="A84" s="193"/>
      <c r="B84" s="388"/>
      <c r="C84" s="2"/>
      <c r="D84" s="72"/>
      <c r="E84" s="72"/>
      <c r="F84" s="72"/>
    </row>
    <row r="85" spans="1:6" s="389" customFormat="1" ht="14" x14ac:dyDescent="0.3">
      <c r="A85" s="193"/>
      <c r="B85" s="388"/>
      <c r="C85" s="2"/>
      <c r="D85" s="72"/>
      <c r="E85" s="72"/>
      <c r="F85" s="72"/>
    </row>
    <row r="86" spans="1:6" s="389" customFormat="1" ht="14" x14ac:dyDescent="0.3">
      <c r="A86" s="193"/>
      <c r="B86" s="388"/>
      <c r="C86" s="2"/>
      <c r="D86" s="72"/>
      <c r="E86" s="72"/>
      <c r="F86" s="72"/>
    </row>
    <row r="87" spans="1:6" s="389" customFormat="1" ht="14" x14ac:dyDescent="0.3">
      <c r="A87" s="193"/>
      <c r="B87" s="388"/>
      <c r="C87" s="2"/>
      <c r="D87" s="72"/>
      <c r="E87" s="72"/>
      <c r="F87" s="72"/>
    </row>
    <row r="88" spans="1:6" s="389" customFormat="1" ht="14" x14ac:dyDescent="0.3">
      <c r="A88" s="193"/>
      <c r="B88" s="388"/>
      <c r="C88" s="2"/>
      <c r="D88" s="72"/>
      <c r="E88" s="72"/>
      <c r="F88" s="72"/>
    </row>
    <row r="89" spans="1:6" s="389" customFormat="1" ht="14" x14ac:dyDescent="0.3">
      <c r="A89" s="193"/>
      <c r="B89" s="388"/>
      <c r="C89" s="2"/>
      <c r="D89" s="72"/>
      <c r="E89" s="72"/>
      <c r="F89" s="72"/>
    </row>
    <row r="90" spans="1:6" s="389" customFormat="1" ht="14" x14ac:dyDescent="0.3">
      <c r="A90" s="193"/>
      <c r="B90" s="388"/>
      <c r="C90" s="2"/>
      <c r="D90" s="72"/>
      <c r="E90" s="72"/>
      <c r="F90" s="72"/>
    </row>
    <row r="91" spans="1:6" s="389" customFormat="1" ht="14" x14ac:dyDescent="0.3">
      <c r="A91" s="193"/>
      <c r="B91" s="388"/>
      <c r="C91" s="2"/>
      <c r="D91" s="72"/>
      <c r="E91" s="72"/>
      <c r="F91" s="72"/>
    </row>
    <row r="92" spans="1:6" s="389" customFormat="1" ht="14" x14ac:dyDescent="0.3">
      <c r="A92" s="193"/>
      <c r="B92" s="388"/>
      <c r="C92" s="2"/>
      <c r="D92" s="72"/>
      <c r="E92" s="72"/>
      <c r="F92" s="72"/>
    </row>
    <row r="93" spans="1:6" s="389" customFormat="1" ht="14" x14ac:dyDescent="0.3">
      <c r="A93" s="193"/>
      <c r="B93" s="388"/>
      <c r="C93" s="2"/>
      <c r="D93" s="72"/>
      <c r="E93" s="72"/>
      <c r="F93" s="72"/>
    </row>
    <row r="94" spans="1:6" s="389" customFormat="1" ht="14" x14ac:dyDescent="0.3">
      <c r="A94" s="193"/>
      <c r="B94" s="388"/>
      <c r="C94" s="2"/>
      <c r="D94" s="72"/>
      <c r="E94" s="72"/>
      <c r="F94" s="72"/>
    </row>
    <row r="95" spans="1:6" s="389" customFormat="1" ht="14" x14ac:dyDescent="0.3">
      <c r="A95" s="193"/>
      <c r="B95" s="388"/>
      <c r="C95" s="2"/>
      <c r="D95" s="72"/>
      <c r="E95" s="72"/>
      <c r="F95" s="72"/>
    </row>
    <row r="96" spans="1:6" s="389" customFormat="1" ht="14" x14ac:dyDescent="0.3">
      <c r="A96" s="193"/>
      <c r="B96" s="388"/>
      <c r="C96" s="2"/>
      <c r="D96" s="72"/>
      <c r="E96" s="72"/>
      <c r="F96" s="72"/>
    </row>
    <row r="97" spans="1:6" s="389" customFormat="1" ht="14" x14ac:dyDescent="0.3">
      <c r="A97" s="193"/>
      <c r="B97" s="388"/>
      <c r="C97" s="2"/>
      <c r="D97" s="72"/>
      <c r="E97" s="72"/>
      <c r="F97" s="72"/>
    </row>
    <row r="98" spans="1:6" s="389" customFormat="1" ht="14" x14ac:dyDescent="0.3">
      <c r="A98" s="193"/>
      <c r="B98" s="388"/>
      <c r="C98" s="2"/>
      <c r="D98" s="72"/>
      <c r="E98" s="72"/>
      <c r="F98" s="72"/>
    </row>
    <row r="99" spans="1:6" s="389" customFormat="1" ht="14" x14ac:dyDescent="0.3">
      <c r="A99" s="193"/>
      <c r="B99" s="388"/>
      <c r="C99" s="2"/>
      <c r="D99" s="72"/>
      <c r="E99" s="72"/>
      <c r="F99" s="72"/>
    </row>
    <row r="100" spans="1:6" s="389" customFormat="1" ht="14" x14ac:dyDescent="0.3">
      <c r="A100" s="193"/>
      <c r="B100" s="388"/>
      <c r="C100" s="2"/>
      <c r="D100" s="72"/>
      <c r="E100" s="72"/>
      <c r="F100" s="72"/>
    </row>
    <row r="101" spans="1:6" s="389" customFormat="1" ht="14" x14ac:dyDescent="0.3">
      <c r="A101" s="193"/>
      <c r="B101" s="388"/>
      <c r="C101" s="2"/>
      <c r="D101" s="72"/>
      <c r="E101" s="72"/>
      <c r="F101" s="72"/>
    </row>
    <row r="102" spans="1:6" s="389" customFormat="1" ht="14" x14ac:dyDescent="0.3">
      <c r="A102" s="193"/>
      <c r="B102" s="388"/>
      <c r="C102" s="2"/>
      <c r="D102" s="72"/>
      <c r="E102" s="72"/>
      <c r="F102" s="72"/>
    </row>
    <row r="103" spans="1:6" s="389" customFormat="1" ht="14" x14ac:dyDescent="0.3">
      <c r="A103" s="193"/>
      <c r="B103" s="388"/>
      <c r="C103" s="2"/>
      <c r="D103" s="72"/>
      <c r="E103" s="72"/>
      <c r="F103" s="72"/>
    </row>
    <row r="104" spans="1:6" s="389" customFormat="1" ht="14" x14ac:dyDescent="0.3">
      <c r="A104" s="193"/>
      <c r="B104" s="388"/>
      <c r="C104" s="2"/>
      <c r="D104" s="72"/>
      <c r="E104" s="72"/>
      <c r="F104" s="72"/>
    </row>
    <row r="105" spans="1:6" s="389" customFormat="1" ht="14" x14ac:dyDescent="0.3">
      <c r="A105" s="193"/>
      <c r="B105" s="388"/>
      <c r="C105" s="2"/>
      <c r="D105" s="72"/>
      <c r="E105" s="72"/>
      <c r="F105" s="72"/>
    </row>
    <row r="106" spans="1:6" s="389" customFormat="1" ht="14" x14ac:dyDescent="0.3">
      <c r="A106" s="193"/>
      <c r="B106" s="388"/>
      <c r="C106" s="2"/>
      <c r="D106" s="72"/>
      <c r="E106" s="72"/>
      <c r="F106" s="72"/>
    </row>
    <row r="107" spans="1:6" s="389" customFormat="1" ht="14" x14ac:dyDescent="0.3">
      <c r="A107" s="193"/>
      <c r="B107" s="388"/>
      <c r="C107" s="2"/>
      <c r="D107" s="72"/>
      <c r="E107" s="72"/>
      <c r="F107" s="72"/>
    </row>
    <row r="108" spans="1:6" s="389" customFormat="1" ht="14" x14ac:dyDescent="0.3">
      <c r="A108" s="193"/>
      <c r="B108" s="388"/>
      <c r="C108" s="2"/>
      <c r="D108" s="72"/>
      <c r="E108" s="72"/>
      <c r="F108" s="72"/>
    </row>
    <row r="109" spans="1:6" s="389" customFormat="1" ht="14" x14ac:dyDescent="0.3">
      <c r="A109" s="193"/>
      <c r="B109" s="388"/>
      <c r="C109" s="2"/>
      <c r="D109" s="72"/>
      <c r="E109" s="72"/>
      <c r="F109" s="72"/>
    </row>
    <row r="110" spans="1:6" s="389" customFormat="1" ht="14" x14ac:dyDescent="0.3">
      <c r="A110" s="193"/>
      <c r="B110" s="388"/>
      <c r="C110" s="2"/>
      <c r="D110" s="72"/>
      <c r="E110" s="72"/>
      <c r="F110" s="72"/>
    </row>
    <row r="111" spans="1:6" s="389" customFormat="1" ht="14" x14ac:dyDescent="0.3">
      <c r="A111" s="193"/>
      <c r="B111" s="388"/>
      <c r="C111" s="2"/>
      <c r="D111" s="72"/>
      <c r="E111" s="72"/>
      <c r="F111" s="72"/>
    </row>
    <row r="112" spans="1:6" s="389" customFormat="1" ht="14" x14ac:dyDescent="0.3">
      <c r="A112" s="193"/>
      <c r="B112" s="388"/>
      <c r="C112" s="2"/>
      <c r="D112" s="72"/>
      <c r="E112" s="72"/>
      <c r="F112" s="72"/>
    </row>
    <row r="113" spans="1:6" s="389" customFormat="1" ht="14" x14ac:dyDescent="0.3">
      <c r="A113" s="193"/>
      <c r="B113" s="388"/>
      <c r="C113" s="2"/>
      <c r="D113" s="72"/>
      <c r="E113" s="72"/>
      <c r="F113" s="72"/>
    </row>
    <row r="114" spans="1:6" s="389" customFormat="1" ht="14" x14ac:dyDescent="0.3">
      <c r="A114" s="193"/>
      <c r="B114" s="388"/>
      <c r="C114" s="2"/>
      <c r="D114" s="72"/>
      <c r="E114" s="72"/>
      <c r="F114" s="72"/>
    </row>
    <row r="115" spans="1:6" s="389" customFormat="1" ht="14" x14ac:dyDescent="0.3">
      <c r="A115" s="193"/>
      <c r="B115" s="388"/>
      <c r="C115" s="2"/>
      <c r="D115" s="72"/>
      <c r="E115" s="72"/>
      <c r="F115" s="72"/>
    </row>
    <row r="116" spans="1:6" s="389" customFormat="1" ht="14" x14ac:dyDescent="0.3">
      <c r="A116" s="193"/>
      <c r="B116" s="388"/>
      <c r="C116" s="2"/>
      <c r="D116" s="72"/>
      <c r="E116" s="72"/>
      <c r="F116" s="72"/>
    </row>
    <row r="117" spans="1:6" s="389" customFormat="1" ht="14" x14ac:dyDescent="0.3">
      <c r="A117" s="193"/>
      <c r="B117" s="388"/>
      <c r="C117" s="2"/>
      <c r="D117" s="72"/>
      <c r="E117" s="72"/>
      <c r="F117" s="72"/>
    </row>
    <row r="118" spans="1:6" s="389" customFormat="1" ht="14" x14ac:dyDescent="0.3">
      <c r="A118" s="193"/>
      <c r="B118" s="388"/>
      <c r="C118" s="2"/>
      <c r="D118" s="72"/>
      <c r="E118" s="72"/>
      <c r="F118" s="72"/>
    </row>
    <row r="119" spans="1:6" s="389" customFormat="1" ht="14" x14ac:dyDescent="0.3">
      <c r="A119" s="193"/>
      <c r="B119" s="388"/>
      <c r="C119" s="2"/>
      <c r="D119" s="72"/>
      <c r="E119" s="72"/>
      <c r="F119" s="72"/>
    </row>
    <row r="120" spans="1:6" s="389" customFormat="1" ht="14" x14ac:dyDescent="0.3">
      <c r="A120" s="193"/>
      <c r="B120" s="388"/>
      <c r="C120" s="2"/>
      <c r="D120" s="72"/>
      <c r="E120" s="72"/>
      <c r="F120" s="72"/>
    </row>
    <row r="121" spans="1:6" s="389" customFormat="1" ht="14" x14ac:dyDescent="0.3">
      <c r="A121" s="193"/>
      <c r="B121" s="388"/>
      <c r="C121" s="2"/>
      <c r="D121" s="72"/>
      <c r="E121" s="72"/>
      <c r="F121" s="72"/>
    </row>
    <row r="122" spans="1:6" s="389" customFormat="1" ht="14" x14ac:dyDescent="0.3">
      <c r="A122" s="193"/>
      <c r="B122" s="388"/>
      <c r="C122" s="2"/>
      <c r="D122" s="72"/>
      <c r="E122" s="72"/>
      <c r="F122" s="72"/>
    </row>
    <row r="123" spans="1:6" s="389" customFormat="1" ht="14" x14ac:dyDescent="0.3">
      <c r="A123" s="193"/>
      <c r="B123" s="388"/>
      <c r="C123" s="2"/>
      <c r="D123" s="72"/>
      <c r="E123" s="72"/>
      <c r="F123" s="72"/>
    </row>
    <row r="124" spans="1:6" s="389" customFormat="1" ht="14" x14ac:dyDescent="0.3">
      <c r="A124" s="193"/>
      <c r="B124" s="388"/>
      <c r="C124" s="2"/>
      <c r="D124" s="72"/>
      <c r="E124" s="72"/>
      <c r="F124" s="72"/>
    </row>
    <row r="125" spans="1:6" s="389" customFormat="1" ht="14" x14ac:dyDescent="0.3">
      <c r="A125" s="193"/>
      <c r="B125" s="388"/>
      <c r="C125" s="2"/>
      <c r="D125" s="72"/>
      <c r="E125" s="72"/>
      <c r="F125" s="72"/>
    </row>
    <row r="126" spans="1:6" s="389" customFormat="1" ht="14" x14ac:dyDescent="0.3">
      <c r="A126" s="193"/>
      <c r="B126" s="388"/>
      <c r="C126" s="2"/>
      <c r="D126" s="72"/>
      <c r="E126" s="72"/>
      <c r="F126" s="72"/>
    </row>
    <row r="127" spans="1:6" s="389" customFormat="1" ht="14" x14ac:dyDescent="0.3">
      <c r="A127" s="193"/>
      <c r="B127" s="388"/>
      <c r="C127" s="2"/>
      <c r="D127" s="72"/>
      <c r="E127" s="72"/>
      <c r="F127" s="72"/>
    </row>
    <row r="128" spans="1:6" s="389" customFormat="1" ht="14" x14ac:dyDescent="0.3">
      <c r="A128" s="193"/>
      <c r="B128" s="388"/>
      <c r="C128" s="2"/>
      <c r="D128" s="72"/>
      <c r="E128" s="72"/>
      <c r="F128" s="72"/>
    </row>
    <row r="129" spans="1:6" s="389" customFormat="1" ht="14" x14ac:dyDescent="0.3">
      <c r="A129" s="193"/>
      <c r="B129" s="388"/>
      <c r="C129" s="2"/>
      <c r="D129" s="72"/>
      <c r="E129" s="72"/>
      <c r="F129" s="72"/>
    </row>
    <row r="130" spans="1:6" s="389" customFormat="1" ht="14" x14ac:dyDescent="0.3">
      <c r="A130" s="193"/>
      <c r="B130" s="388"/>
      <c r="C130" s="2"/>
      <c r="D130" s="72"/>
      <c r="E130" s="72"/>
      <c r="F130" s="72"/>
    </row>
    <row r="131" spans="1:6" s="389" customFormat="1" ht="14" x14ac:dyDescent="0.3">
      <c r="A131" s="193"/>
      <c r="B131" s="388"/>
      <c r="C131" s="2"/>
      <c r="D131" s="72"/>
      <c r="E131" s="72"/>
      <c r="F131" s="72"/>
    </row>
    <row r="132" spans="1:6" s="389" customFormat="1" ht="14" x14ac:dyDescent="0.3">
      <c r="A132" s="193"/>
      <c r="B132" s="388"/>
      <c r="C132" s="2"/>
      <c r="D132" s="72"/>
      <c r="E132" s="72"/>
      <c r="F132" s="72"/>
    </row>
    <row r="133" spans="1:6" s="389" customFormat="1" ht="14" x14ac:dyDescent="0.3">
      <c r="A133" s="193"/>
      <c r="B133" s="388"/>
      <c r="C133" s="2"/>
      <c r="D133" s="72"/>
      <c r="E133" s="72"/>
      <c r="F133" s="72"/>
    </row>
    <row r="134" spans="1:6" s="389" customFormat="1" ht="14" x14ac:dyDescent="0.3">
      <c r="A134" s="193"/>
      <c r="B134" s="388"/>
      <c r="C134" s="2"/>
      <c r="D134" s="72"/>
      <c r="E134" s="72"/>
      <c r="F134" s="72"/>
    </row>
    <row r="135" spans="1:6" s="389" customFormat="1" ht="14" x14ac:dyDescent="0.3">
      <c r="A135" s="193"/>
      <c r="B135" s="388"/>
      <c r="C135" s="2"/>
      <c r="D135" s="72"/>
      <c r="E135" s="72"/>
      <c r="F135" s="72"/>
    </row>
    <row r="136" spans="1:6" s="389" customFormat="1" ht="14" x14ac:dyDescent="0.3">
      <c r="A136" s="193"/>
      <c r="B136" s="388"/>
      <c r="C136" s="2"/>
      <c r="D136" s="72"/>
      <c r="E136" s="72"/>
      <c r="F136" s="72"/>
    </row>
    <row r="137" spans="1:6" s="389" customFormat="1" ht="14" x14ac:dyDescent="0.3">
      <c r="A137" s="193"/>
      <c r="B137" s="388"/>
      <c r="C137" s="2"/>
      <c r="D137" s="72"/>
      <c r="E137" s="72"/>
      <c r="F137" s="72"/>
    </row>
    <row r="138" spans="1:6" s="389" customFormat="1" ht="14" x14ac:dyDescent="0.3">
      <c r="A138" s="193"/>
      <c r="B138" s="388"/>
      <c r="C138" s="2"/>
      <c r="D138" s="72"/>
      <c r="E138" s="72"/>
      <c r="F138" s="72"/>
    </row>
    <row r="139" spans="1:6" s="389" customFormat="1" ht="14" x14ac:dyDescent="0.3">
      <c r="A139" s="193"/>
      <c r="B139" s="388"/>
      <c r="C139" s="2"/>
      <c r="D139" s="72"/>
      <c r="E139" s="72"/>
      <c r="F139" s="72"/>
    </row>
    <row r="140" spans="1:6" s="389" customFormat="1" ht="14" x14ac:dyDescent="0.3">
      <c r="A140" s="193"/>
      <c r="B140" s="388"/>
      <c r="C140" s="2"/>
      <c r="D140" s="72"/>
      <c r="E140" s="72"/>
      <c r="F140" s="72"/>
    </row>
    <row r="141" spans="1:6" s="389" customFormat="1" ht="14" x14ac:dyDescent="0.3">
      <c r="A141" s="193"/>
      <c r="B141" s="388"/>
      <c r="C141" s="2"/>
      <c r="D141" s="72"/>
      <c r="E141" s="72"/>
      <c r="F141" s="72"/>
    </row>
    <row r="142" spans="1:6" s="389" customFormat="1" ht="14" x14ac:dyDescent="0.3">
      <c r="A142" s="193"/>
      <c r="B142" s="388"/>
      <c r="C142" s="2"/>
      <c r="D142" s="72"/>
      <c r="E142" s="72"/>
      <c r="F142" s="72"/>
    </row>
    <row r="143" spans="1:6" s="389" customFormat="1" ht="14" x14ac:dyDescent="0.3">
      <c r="A143" s="193"/>
      <c r="B143" s="388"/>
      <c r="C143" s="2"/>
      <c r="D143" s="72"/>
      <c r="E143" s="72"/>
      <c r="F143" s="72"/>
    </row>
    <row r="144" spans="1:6" s="389" customFormat="1" ht="14" x14ac:dyDescent="0.3">
      <c r="A144" s="193"/>
      <c r="B144" s="388"/>
      <c r="C144" s="2"/>
      <c r="D144" s="72"/>
      <c r="E144" s="72"/>
      <c r="F144" s="72"/>
    </row>
    <row r="145" spans="1:6" s="389" customFormat="1" ht="14" x14ac:dyDescent="0.3">
      <c r="A145" s="193"/>
      <c r="B145" s="388"/>
      <c r="C145" s="2"/>
      <c r="D145" s="72"/>
      <c r="E145" s="72"/>
      <c r="F145" s="72"/>
    </row>
    <row r="146" spans="1:6" s="389" customFormat="1" ht="14" x14ac:dyDescent="0.3">
      <c r="A146" s="193"/>
      <c r="B146" s="388"/>
      <c r="C146" s="2"/>
      <c r="D146" s="72"/>
      <c r="E146" s="72"/>
      <c r="F146" s="72"/>
    </row>
    <row r="147" spans="1:6" s="389" customFormat="1" ht="14" x14ac:dyDescent="0.3">
      <c r="A147" s="193"/>
      <c r="B147" s="388"/>
      <c r="C147" s="2"/>
      <c r="D147" s="72"/>
      <c r="E147" s="72"/>
      <c r="F147" s="72"/>
    </row>
    <row r="148" spans="1:6" s="389" customFormat="1" ht="14" x14ac:dyDescent="0.3">
      <c r="A148" s="193"/>
      <c r="B148" s="388"/>
      <c r="C148" s="2"/>
      <c r="D148" s="72"/>
      <c r="E148" s="72"/>
      <c r="F148" s="72"/>
    </row>
    <row r="149" spans="1:6" s="389" customFormat="1" ht="14" x14ac:dyDescent="0.3">
      <c r="A149" s="193"/>
      <c r="B149" s="388"/>
      <c r="C149" s="2"/>
      <c r="D149" s="72"/>
      <c r="E149" s="72"/>
      <c r="F149" s="72"/>
    </row>
    <row r="150" spans="1:6" s="389" customFormat="1" ht="14" x14ac:dyDescent="0.3">
      <c r="A150" s="193"/>
      <c r="B150" s="388"/>
      <c r="C150" s="2"/>
      <c r="D150" s="72"/>
      <c r="E150" s="72"/>
      <c r="F150" s="72"/>
    </row>
    <row r="151" spans="1:6" s="389" customFormat="1" ht="14" x14ac:dyDescent="0.3">
      <c r="A151" s="193"/>
      <c r="B151" s="388"/>
      <c r="C151" s="2"/>
      <c r="D151" s="72"/>
      <c r="E151" s="72"/>
      <c r="F151" s="72"/>
    </row>
    <row r="152" spans="1:6" s="389" customFormat="1" ht="14" x14ac:dyDescent="0.3">
      <c r="A152" s="193"/>
      <c r="B152" s="388"/>
      <c r="C152" s="2"/>
      <c r="D152" s="72"/>
      <c r="E152" s="72"/>
      <c r="F152" s="72"/>
    </row>
    <row r="153" spans="1:6" s="389" customFormat="1" ht="14" x14ac:dyDescent="0.3">
      <c r="A153" s="193"/>
      <c r="B153" s="388"/>
      <c r="C153" s="2"/>
      <c r="D153" s="72"/>
      <c r="E153" s="72"/>
      <c r="F153" s="72"/>
    </row>
    <row r="154" spans="1:6" s="389" customFormat="1" ht="14" x14ac:dyDescent="0.3">
      <c r="A154" s="193"/>
      <c r="B154" s="388"/>
      <c r="C154" s="2"/>
      <c r="D154" s="72"/>
      <c r="E154" s="72"/>
      <c r="F154" s="72"/>
    </row>
    <row r="155" spans="1:6" s="389" customFormat="1" ht="14" x14ac:dyDescent="0.3">
      <c r="A155" s="193"/>
      <c r="B155" s="388"/>
      <c r="C155" s="2"/>
      <c r="D155" s="72"/>
      <c r="E155" s="72"/>
      <c r="F155" s="72"/>
    </row>
    <row r="156" spans="1:6" s="389" customFormat="1" ht="14" x14ac:dyDescent="0.3">
      <c r="A156" s="193"/>
      <c r="B156" s="388"/>
      <c r="C156" s="2"/>
      <c r="D156" s="72"/>
      <c r="E156" s="72"/>
      <c r="F156" s="72"/>
    </row>
    <row r="157" spans="1:6" s="389" customFormat="1" ht="14" x14ac:dyDescent="0.3">
      <c r="A157" s="193"/>
      <c r="B157" s="388"/>
      <c r="C157" s="2"/>
      <c r="D157" s="72"/>
      <c r="E157" s="72"/>
      <c r="F157" s="72"/>
    </row>
    <row r="158" spans="1:6" s="389" customFormat="1" ht="14" x14ac:dyDescent="0.3">
      <c r="A158" s="193"/>
      <c r="B158" s="388"/>
      <c r="C158" s="2"/>
      <c r="D158" s="72"/>
      <c r="E158" s="72"/>
      <c r="F158" s="72"/>
    </row>
    <row r="159" spans="1:6" s="389" customFormat="1" ht="14" x14ac:dyDescent="0.3">
      <c r="A159" s="193"/>
      <c r="B159" s="388"/>
      <c r="C159" s="2"/>
      <c r="D159" s="72"/>
      <c r="E159" s="72"/>
      <c r="F159" s="72"/>
    </row>
    <row r="160" spans="1:6" s="389" customFormat="1" ht="14" x14ac:dyDescent="0.3">
      <c r="A160" s="193"/>
      <c r="B160" s="388"/>
      <c r="C160" s="2"/>
      <c r="D160" s="72"/>
      <c r="E160" s="72"/>
      <c r="F160" s="72"/>
    </row>
    <row r="161" spans="1:6" s="389" customFormat="1" ht="14" x14ac:dyDescent="0.3">
      <c r="A161" s="193"/>
      <c r="B161" s="388"/>
      <c r="C161" s="2"/>
      <c r="D161" s="72"/>
      <c r="E161" s="72"/>
      <c r="F161" s="72"/>
    </row>
    <row r="162" spans="1:6" s="389" customFormat="1" ht="14" x14ac:dyDescent="0.3">
      <c r="A162" s="193"/>
      <c r="B162" s="388"/>
      <c r="C162" s="2"/>
      <c r="D162" s="72"/>
      <c r="E162" s="72"/>
      <c r="F162" s="72"/>
    </row>
    <row r="163" spans="1:6" s="389" customFormat="1" ht="14" x14ac:dyDescent="0.3">
      <c r="A163" s="193"/>
      <c r="B163" s="388"/>
      <c r="C163" s="2"/>
      <c r="D163" s="72"/>
      <c r="E163" s="72"/>
      <c r="F163" s="72"/>
    </row>
    <row r="164" spans="1:6" s="389" customFormat="1" ht="14" x14ac:dyDescent="0.3">
      <c r="A164" s="193"/>
      <c r="B164" s="388"/>
      <c r="C164" s="2"/>
      <c r="D164" s="72"/>
      <c r="E164" s="72"/>
      <c r="F164" s="72"/>
    </row>
    <row r="165" spans="1:6" s="389" customFormat="1" ht="14" x14ac:dyDescent="0.3">
      <c r="A165" s="193"/>
      <c r="B165" s="388"/>
      <c r="C165" s="2"/>
      <c r="D165" s="72"/>
      <c r="E165" s="72"/>
      <c r="F165" s="72"/>
    </row>
    <row r="166" spans="1:6" s="389" customFormat="1" ht="14" x14ac:dyDescent="0.3">
      <c r="A166" s="193"/>
      <c r="B166" s="388"/>
      <c r="C166" s="2"/>
      <c r="D166" s="72"/>
      <c r="E166" s="72"/>
      <c r="F166" s="72"/>
    </row>
    <row r="167" spans="1:6" s="389" customFormat="1" ht="14" x14ac:dyDescent="0.3">
      <c r="A167" s="193"/>
      <c r="B167" s="388"/>
      <c r="C167" s="2"/>
      <c r="D167" s="72"/>
      <c r="E167" s="72"/>
      <c r="F167" s="72"/>
    </row>
    <row r="168" spans="1:6" s="389" customFormat="1" ht="14" x14ac:dyDescent="0.3">
      <c r="A168" s="193"/>
      <c r="B168" s="388"/>
      <c r="C168" s="2"/>
      <c r="D168" s="72"/>
      <c r="E168" s="72"/>
      <c r="F168" s="72"/>
    </row>
    <row r="169" spans="1:6" s="389" customFormat="1" ht="14" x14ac:dyDescent="0.3">
      <c r="A169" s="193"/>
      <c r="B169" s="388"/>
      <c r="C169" s="2"/>
      <c r="D169" s="72"/>
      <c r="E169" s="72"/>
      <c r="F169" s="72"/>
    </row>
    <row r="170" spans="1:6" s="389" customFormat="1" ht="14" x14ac:dyDescent="0.3">
      <c r="A170" s="193"/>
      <c r="B170" s="388"/>
      <c r="C170" s="2"/>
      <c r="D170" s="72"/>
      <c r="E170" s="72"/>
      <c r="F170" s="72"/>
    </row>
    <row r="171" spans="1:6" s="389" customFormat="1" ht="14" x14ac:dyDescent="0.3">
      <c r="A171" s="193"/>
      <c r="B171" s="388"/>
      <c r="C171" s="2"/>
      <c r="D171" s="72"/>
      <c r="E171" s="72"/>
      <c r="F171" s="72"/>
    </row>
    <row r="172" spans="1:6" s="389" customFormat="1" ht="14" x14ac:dyDescent="0.3">
      <c r="A172" s="193"/>
      <c r="B172" s="388"/>
      <c r="C172" s="2"/>
      <c r="D172" s="72"/>
      <c r="E172" s="72"/>
      <c r="F172" s="72"/>
    </row>
    <row r="173" spans="1:6" s="389" customFormat="1" ht="14" x14ac:dyDescent="0.3">
      <c r="A173" s="193"/>
      <c r="B173" s="388"/>
      <c r="C173" s="2"/>
      <c r="D173" s="72"/>
      <c r="E173" s="72"/>
      <c r="F173" s="72"/>
    </row>
    <row r="174" spans="1:6" s="389" customFormat="1" ht="14" x14ac:dyDescent="0.3">
      <c r="A174" s="193"/>
      <c r="B174" s="388"/>
      <c r="C174" s="2"/>
      <c r="D174" s="72"/>
      <c r="E174" s="72"/>
      <c r="F174" s="72"/>
    </row>
    <row r="175" spans="1:6" s="389" customFormat="1" ht="14" x14ac:dyDescent="0.3">
      <c r="A175" s="193"/>
      <c r="B175" s="388"/>
      <c r="C175" s="2"/>
      <c r="D175" s="72"/>
      <c r="E175" s="72"/>
      <c r="F175" s="72"/>
    </row>
    <row r="176" spans="1:6" s="389" customFormat="1" ht="14" x14ac:dyDescent="0.3">
      <c r="A176" s="193"/>
      <c r="B176" s="388"/>
      <c r="C176" s="2"/>
      <c r="D176" s="72"/>
      <c r="E176" s="72"/>
      <c r="F176" s="72"/>
    </row>
    <row r="177" spans="1:6" s="389" customFormat="1" ht="14" x14ac:dyDescent="0.3">
      <c r="A177" s="193"/>
      <c r="B177" s="388"/>
      <c r="C177" s="2"/>
      <c r="D177" s="72"/>
      <c r="E177" s="72"/>
      <c r="F177" s="72"/>
    </row>
    <row r="178" spans="1:6" s="389" customFormat="1" ht="14" x14ac:dyDescent="0.3">
      <c r="A178" s="193"/>
      <c r="B178" s="388"/>
      <c r="C178" s="2"/>
      <c r="D178" s="72"/>
      <c r="E178" s="72"/>
      <c r="F178" s="72"/>
    </row>
    <row r="179" spans="1:6" s="389" customFormat="1" ht="14" x14ac:dyDescent="0.3">
      <c r="A179" s="193"/>
      <c r="B179" s="388"/>
      <c r="C179" s="2"/>
      <c r="D179" s="72"/>
      <c r="E179" s="72"/>
      <c r="F179" s="72"/>
    </row>
    <row r="180" spans="1:6" s="389" customFormat="1" ht="14" x14ac:dyDescent="0.3">
      <c r="A180" s="193"/>
      <c r="B180" s="388"/>
      <c r="C180" s="2"/>
      <c r="D180" s="72"/>
      <c r="E180" s="72"/>
      <c r="F180" s="72"/>
    </row>
    <row r="181" spans="1:6" s="389" customFormat="1" ht="14" x14ac:dyDescent="0.3">
      <c r="A181" s="193"/>
      <c r="B181" s="388"/>
      <c r="C181" s="2"/>
      <c r="D181" s="72"/>
      <c r="E181" s="72"/>
      <c r="F181" s="72"/>
    </row>
    <row r="182" spans="1:6" s="389" customFormat="1" ht="14" x14ac:dyDescent="0.3">
      <c r="A182" s="193"/>
      <c r="B182" s="388"/>
      <c r="C182" s="2"/>
      <c r="D182" s="72"/>
      <c r="E182" s="72"/>
      <c r="F182" s="72"/>
    </row>
    <row r="183" spans="1:6" s="389" customFormat="1" ht="14" x14ac:dyDescent="0.3">
      <c r="A183" s="193"/>
      <c r="B183" s="388"/>
      <c r="C183" s="2"/>
      <c r="D183" s="72"/>
      <c r="E183" s="72"/>
      <c r="F183" s="72"/>
    </row>
    <row r="184" spans="1:6" s="389" customFormat="1" ht="14" x14ac:dyDescent="0.3">
      <c r="A184" s="193"/>
      <c r="B184" s="388"/>
      <c r="C184" s="2"/>
      <c r="D184" s="72"/>
      <c r="E184" s="72"/>
      <c r="F184" s="72"/>
    </row>
    <row r="185" spans="1:6" s="389" customFormat="1" ht="14" x14ac:dyDescent="0.3">
      <c r="A185" s="193"/>
      <c r="B185" s="388"/>
      <c r="C185" s="2"/>
      <c r="D185" s="72"/>
      <c r="E185" s="72"/>
      <c r="F185" s="72"/>
    </row>
    <row r="186" spans="1:6" s="389" customFormat="1" ht="14" x14ac:dyDescent="0.3">
      <c r="A186" s="193"/>
      <c r="B186" s="388"/>
      <c r="C186" s="2"/>
      <c r="D186" s="72"/>
      <c r="E186" s="72"/>
      <c r="F186" s="72"/>
    </row>
    <row r="187" spans="1:6" s="389" customFormat="1" ht="14" x14ac:dyDescent="0.3">
      <c r="A187" s="193"/>
      <c r="B187" s="388"/>
      <c r="C187" s="2"/>
      <c r="D187" s="72"/>
      <c r="E187" s="72"/>
      <c r="F187" s="72"/>
    </row>
    <row r="188" spans="1:6" s="389" customFormat="1" ht="14" x14ac:dyDescent="0.3">
      <c r="A188" s="193"/>
      <c r="B188" s="388"/>
      <c r="C188" s="2"/>
      <c r="D188" s="72"/>
      <c r="E188" s="72"/>
      <c r="F188" s="72"/>
    </row>
    <row r="189" spans="1:6" s="389" customFormat="1" ht="14" x14ac:dyDescent="0.3">
      <c r="A189" s="193"/>
      <c r="B189" s="388"/>
      <c r="C189" s="2"/>
      <c r="D189" s="72"/>
      <c r="E189" s="72"/>
      <c r="F189" s="72"/>
    </row>
    <row r="190" spans="1:6" s="389" customFormat="1" ht="14" x14ac:dyDescent="0.3">
      <c r="A190" s="193"/>
      <c r="B190" s="388"/>
      <c r="C190" s="2"/>
      <c r="D190" s="72"/>
      <c r="E190" s="72"/>
      <c r="F190" s="72"/>
    </row>
    <row r="191" spans="1:6" s="389" customFormat="1" ht="14" x14ac:dyDescent="0.3">
      <c r="A191" s="193"/>
      <c r="B191" s="388"/>
      <c r="C191" s="2"/>
      <c r="D191" s="72"/>
      <c r="E191" s="72"/>
      <c r="F191" s="72"/>
    </row>
    <row r="192" spans="1:6" s="389" customFormat="1" ht="14" x14ac:dyDescent="0.3">
      <c r="A192" s="193"/>
      <c r="B192" s="388"/>
      <c r="C192" s="2"/>
      <c r="D192" s="72"/>
      <c r="E192" s="72"/>
      <c r="F192" s="72"/>
    </row>
    <row r="193" spans="1:6" s="389" customFormat="1" ht="14" x14ac:dyDescent="0.3">
      <c r="A193" s="193"/>
      <c r="B193" s="388"/>
      <c r="C193" s="2"/>
      <c r="D193" s="72"/>
      <c r="E193" s="72"/>
      <c r="F193" s="72"/>
    </row>
    <row r="194" spans="1:6" s="389" customFormat="1" ht="14" x14ac:dyDescent="0.3">
      <c r="A194" s="193"/>
      <c r="B194" s="388"/>
      <c r="C194" s="2"/>
      <c r="D194" s="72"/>
      <c r="E194" s="72"/>
      <c r="F194" s="72"/>
    </row>
    <row r="195" spans="1:6" s="389" customFormat="1" ht="14" x14ac:dyDescent="0.3">
      <c r="A195" s="193"/>
      <c r="B195" s="388"/>
      <c r="C195" s="2"/>
      <c r="D195" s="72"/>
      <c r="E195" s="72"/>
      <c r="F195" s="72"/>
    </row>
    <row r="196" spans="1:6" s="389" customFormat="1" ht="14" x14ac:dyDescent="0.3">
      <c r="A196" s="193"/>
      <c r="B196" s="388"/>
      <c r="C196" s="2"/>
      <c r="D196" s="72"/>
      <c r="E196" s="72"/>
      <c r="F196" s="72"/>
    </row>
    <row r="197" spans="1:6" s="389" customFormat="1" ht="14" x14ac:dyDescent="0.3">
      <c r="A197" s="193"/>
      <c r="B197" s="388"/>
      <c r="C197" s="2"/>
      <c r="D197" s="72"/>
      <c r="E197" s="72"/>
      <c r="F197" s="72"/>
    </row>
    <row r="198" spans="1:6" s="389" customFormat="1" ht="14" x14ac:dyDescent="0.3">
      <c r="A198" s="193"/>
      <c r="B198" s="388"/>
      <c r="C198" s="2"/>
      <c r="D198" s="72"/>
      <c r="E198" s="72"/>
      <c r="F198" s="72"/>
    </row>
    <row r="199" spans="1:6" s="389" customFormat="1" ht="14" x14ac:dyDescent="0.3">
      <c r="A199" s="193"/>
      <c r="B199" s="388"/>
      <c r="C199" s="2"/>
      <c r="D199" s="72"/>
      <c r="E199" s="72"/>
      <c r="F199" s="72"/>
    </row>
    <row r="200" spans="1:6" s="389" customFormat="1" ht="14" x14ac:dyDescent="0.3">
      <c r="A200" s="193"/>
      <c r="B200" s="388"/>
      <c r="C200" s="2"/>
      <c r="D200" s="72"/>
      <c r="E200" s="72"/>
      <c r="F200" s="72"/>
    </row>
    <row r="201" spans="1:6" s="389" customFormat="1" ht="14" x14ac:dyDescent="0.3">
      <c r="A201" s="193"/>
      <c r="B201" s="388"/>
      <c r="C201" s="2"/>
      <c r="D201" s="72"/>
      <c r="E201" s="72"/>
      <c r="F201" s="72"/>
    </row>
    <row r="202" spans="1:6" s="389" customFormat="1" ht="14" x14ac:dyDescent="0.3">
      <c r="A202" s="193"/>
      <c r="B202" s="388"/>
      <c r="C202" s="2"/>
      <c r="D202" s="72"/>
      <c r="E202" s="72"/>
      <c r="F202" s="72"/>
    </row>
    <row r="203" spans="1:6" s="389" customFormat="1" ht="14" x14ac:dyDescent="0.3">
      <c r="A203" s="193"/>
      <c r="B203" s="388"/>
      <c r="C203" s="2"/>
      <c r="D203" s="72"/>
      <c r="E203" s="72"/>
      <c r="F203" s="72"/>
    </row>
    <row r="204" spans="1:6" s="389" customFormat="1" ht="14" x14ac:dyDescent="0.3">
      <c r="A204" s="193"/>
      <c r="B204" s="388"/>
      <c r="C204" s="2"/>
      <c r="D204" s="72"/>
      <c r="E204" s="72"/>
      <c r="F204" s="72"/>
    </row>
    <row r="205" spans="1:6" s="389" customFormat="1" ht="14" x14ac:dyDescent="0.3">
      <c r="A205" s="193"/>
      <c r="B205" s="388"/>
      <c r="C205" s="2"/>
      <c r="D205" s="72"/>
      <c r="E205" s="72"/>
      <c r="F205" s="72"/>
    </row>
    <row r="206" spans="1:6" s="389" customFormat="1" ht="14" x14ac:dyDescent="0.3">
      <c r="A206" s="193"/>
      <c r="B206" s="388"/>
      <c r="C206" s="2"/>
      <c r="D206" s="72"/>
      <c r="E206" s="72"/>
      <c r="F206" s="72"/>
    </row>
    <row r="207" spans="1:6" s="389" customFormat="1" ht="14" x14ac:dyDescent="0.3">
      <c r="A207" s="193"/>
      <c r="B207" s="388"/>
      <c r="C207" s="2"/>
      <c r="D207" s="72"/>
      <c r="E207" s="72"/>
      <c r="F207" s="72"/>
    </row>
    <row r="208" spans="1:6" s="389" customFormat="1" ht="14" x14ac:dyDescent="0.3">
      <c r="A208" s="193"/>
      <c r="B208" s="388"/>
      <c r="C208" s="2"/>
      <c r="D208" s="72"/>
      <c r="E208" s="72"/>
      <c r="F208" s="72"/>
    </row>
    <row r="209" spans="1:6" s="389" customFormat="1" ht="14" x14ac:dyDescent="0.3">
      <c r="A209" s="193"/>
      <c r="B209" s="388"/>
      <c r="C209" s="2"/>
      <c r="D209" s="72"/>
      <c r="E209" s="72"/>
      <c r="F209" s="72"/>
    </row>
    <row r="210" spans="1:6" s="389" customFormat="1" ht="14" x14ac:dyDescent="0.3">
      <c r="A210" s="193"/>
      <c r="B210" s="388"/>
      <c r="C210" s="2"/>
      <c r="D210" s="72"/>
      <c r="E210" s="72"/>
      <c r="F210" s="72"/>
    </row>
    <row r="211" spans="1:6" s="389" customFormat="1" ht="14" x14ac:dyDescent="0.3">
      <c r="A211" s="193"/>
      <c r="B211" s="388"/>
      <c r="C211" s="2"/>
      <c r="D211" s="72"/>
      <c r="E211" s="72"/>
      <c r="F211" s="72"/>
    </row>
    <row r="212" spans="1:6" s="389" customFormat="1" ht="14" x14ac:dyDescent="0.3">
      <c r="A212" s="193"/>
      <c r="B212" s="388"/>
      <c r="C212" s="2"/>
      <c r="D212" s="72"/>
      <c r="E212" s="72"/>
      <c r="F212" s="72"/>
    </row>
    <row r="213" spans="1:6" s="389" customFormat="1" ht="14" x14ac:dyDescent="0.3">
      <c r="A213" s="193"/>
      <c r="B213" s="388"/>
      <c r="C213" s="2"/>
      <c r="D213" s="72"/>
      <c r="E213" s="72"/>
      <c r="F213" s="72"/>
    </row>
    <row r="214" spans="1:6" s="389" customFormat="1" ht="14" x14ac:dyDescent="0.3">
      <c r="A214" s="193"/>
      <c r="B214" s="388"/>
      <c r="C214" s="2"/>
      <c r="D214" s="72"/>
      <c r="E214" s="72"/>
      <c r="F214" s="72"/>
    </row>
    <row r="215" spans="1:6" s="389" customFormat="1" ht="14" x14ac:dyDescent="0.3">
      <c r="A215" s="193"/>
      <c r="B215" s="388"/>
      <c r="C215" s="2"/>
      <c r="D215" s="72"/>
      <c r="E215" s="72"/>
      <c r="F215" s="72"/>
    </row>
    <row r="216" spans="1:6" s="389" customFormat="1" ht="14" x14ac:dyDescent="0.3">
      <c r="A216" s="193"/>
      <c r="B216" s="388"/>
      <c r="C216" s="2"/>
      <c r="D216" s="72"/>
      <c r="E216" s="72"/>
      <c r="F216" s="72"/>
    </row>
    <row r="217" spans="1:6" s="389" customFormat="1" ht="14" x14ac:dyDescent="0.3">
      <c r="A217" s="193"/>
      <c r="B217" s="388"/>
      <c r="C217" s="2"/>
      <c r="D217" s="72"/>
      <c r="E217" s="72"/>
      <c r="F217" s="72"/>
    </row>
    <row r="218" spans="1:6" s="389" customFormat="1" ht="14" x14ac:dyDescent="0.3">
      <c r="A218" s="193"/>
      <c r="B218" s="388"/>
      <c r="C218" s="2"/>
      <c r="D218" s="72"/>
      <c r="E218" s="72"/>
      <c r="F218" s="72"/>
    </row>
    <row r="219" spans="1:6" s="389" customFormat="1" ht="14" x14ac:dyDescent="0.3">
      <c r="A219" s="193"/>
      <c r="B219" s="388"/>
      <c r="C219" s="2"/>
      <c r="D219" s="72"/>
      <c r="E219" s="72"/>
      <c r="F219" s="72"/>
    </row>
    <row r="220" spans="1:6" s="389" customFormat="1" ht="14" x14ac:dyDescent="0.3">
      <c r="A220" s="193"/>
      <c r="B220" s="388"/>
      <c r="C220" s="2"/>
      <c r="D220" s="72"/>
      <c r="E220" s="72"/>
      <c r="F220" s="72"/>
    </row>
    <row r="221" spans="1:6" s="389" customFormat="1" ht="14" x14ac:dyDescent="0.3">
      <c r="A221" s="193"/>
      <c r="B221" s="388"/>
      <c r="C221" s="2"/>
      <c r="D221" s="72"/>
      <c r="E221" s="72"/>
      <c r="F221" s="72"/>
    </row>
    <row r="222" spans="1:6" s="389" customFormat="1" ht="14" x14ac:dyDescent="0.3">
      <c r="A222" s="193"/>
      <c r="B222" s="388"/>
      <c r="C222" s="2"/>
      <c r="D222" s="72"/>
      <c r="E222" s="72"/>
      <c r="F222" s="72"/>
    </row>
    <row r="223" spans="1:6" s="389" customFormat="1" ht="14" x14ac:dyDescent="0.3">
      <c r="A223" s="193"/>
      <c r="B223" s="388"/>
      <c r="C223" s="2"/>
      <c r="D223" s="72"/>
      <c r="E223" s="72"/>
      <c r="F223" s="72"/>
    </row>
    <row r="224" spans="1:6" s="389" customFormat="1" ht="14" x14ac:dyDescent="0.3">
      <c r="A224" s="193"/>
      <c r="B224" s="388"/>
      <c r="C224" s="2"/>
      <c r="D224" s="72"/>
      <c r="E224" s="72"/>
      <c r="F224" s="72"/>
    </row>
    <row r="225" spans="1:6" s="389" customFormat="1" ht="14" x14ac:dyDescent="0.3">
      <c r="A225" s="193"/>
      <c r="B225" s="388"/>
      <c r="C225" s="2"/>
      <c r="D225" s="72"/>
      <c r="E225" s="72"/>
      <c r="F225" s="72"/>
    </row>
    <row r="226" spans="1:6" s="389" customFormat="1" ht="14" x14ac:dyDescent="0.3">
      <c r="A226" s="193"/>
      <c r="B226" s="388"/>
      <c r="C226" s="2"/>
      <c r="D226" s="72"/>
      <c r="E226" s="72"/>
      <c r="F226" s="72"/>
    </row>
    <row r="227" spans="1:6" s="389" customFormat="1" ht="14" x14ac:dyDescent="0.3">
      <c r="A227" s="193"/>
      <c r="B227" s="388"/>
      <c r="C227" s="2"/>
      <c r="D227" s="72"/>
      <c r="E227" s="72"/>
      <c r="F227" s="72"/>
    </row>
    <row r="228" spans="1:6" s="389" customFormat="1" ht="14" x14ac:dyDescent="0.3">
      <c r="A228" s="193"/>
      <c r="B228" s="388"/>
      <c r="C228" s="2"/>
      <c r="D228" s="72"/>
      <c r="E228" s="72"/>
      <c r="F228" s="72"/>
    </row>
    <row r="229" spans="1:6" s="389" customFormat="1" ht="14" x14ac:dyDescent="0.3">
      <c r="A229" s="193"/>
      <c r="B229" s="388"/>
      <c r="C229" s="2"/>
      <c r="D229" s="72"/>
      <c r="E229" s="72"/>
      <c r="F229" s="72"/>
    </row>
    <row r="230" spans="1:6" s="389" customFormat="1" ht="14" x14ac:dyDescent="0.3">
      <c r="A230" s="193"/>
      <c r="B230" s="388"/>
      <c r="C230" s="2"/>
      <c r="D230" s="72"/>
      <c r="E230" s="72"/>
      <c r="F230" s="72"/>
    </row>
    <row r="231" spans="1:6" s="389" customFormat="1" ht="14" x14ac:dyDescent="0.3">
      <c r="A231" s="193"/>
      <c r="B231" s="388"/>
      <c r="C231" s="2"/>
      <c r="D231" s="72"/>
      <c r="E231" s="72"/>
      <c r="F231" s="72"/>
    </row>
    <row r="232" spans="1:6" s="389" customFormat="1" ht="14" x14ac:dyDescent="0.3">
      <c r="A232" s="193"/>
      <c r="B232" s="388"/>
      <c r="C232" s="2"/>
      <c r="D232" s="72"/>
      <c r="E232" s="72"/>
      <c r="F232" s="72"/>
    </row>
    <row r="233" spans="1:6" s="389" customFormat="1" ht="14" x14ac:dyDescent="0.3">
      <c r="A233" s="193"/>
      <c r="B233" s="388"/>
      <c r="C233" s="2"/>
      <c r="D233" s="72"/>
      <c r="E233" s="72"/>
      <c r="F233" s="72"/>
    </row>
    <row r="234" spans="1:6" s="389" customFormat="1" ht="14" x14ac:dyDescent="0.3">
      <c r="A234" s="193"/>
      <c r="B234" s="388"/>
      <c r="C234" s="2"/>
      <c r="D234" s="72"/>
      <c r="E234" s="72"/>
      <c r="F234" s="72"/>
    </row>
    <row r="235" spans="1:6" s="389" customFormat="1" ht="14" x14ac:dyDescent="0.3">
      <c r="A235" s="193"/>
      <c r="B235" s="388"/>
      <c r="C235" s="2"/>
      <c r="D235" s="72"/>
      <c r="E235" s="72"/>
      <c r="F235" s="72"/>
    </row>
    <row r="236" spans="1:6" s="389" customFormat="1" ht="14" x14ac:dyDescent="0.3">
      <c r="A236" s="193"/>
      <c r="B236" s="388"/>
      <c r="C236" s="2"/>
      <c r="D236" s="72"/>
      <c r="E236" s="72"/>
      <c r="F236" s="72"/>
    </row>
    <row r="237" spans="1:6" s="389" customFormat="1" ht="14" x14ac:dyDescent="0.3">
      <c r="A237" s="193"/>
      <c r="B237" s="388"/>
      <c r="C237" s="2"/>
      <c r="D237" s="72"/>
      <c r="E237" s="72"/>
      <c r="F237" s="72"/>
    </row>
    <row r="238" spans="1:6" s="389" customFormat="1" ht="14" x14ac:dyDescent="0.3">
      <c r="A238" s="193"/>
      <c r="B238" s="388"/>
      <c r="C238" s="2"/>
      <c r="D238" s="72"/>
      <c r="E238" s="72"/>
      <c r="F238" s="72"/>
    </row>
    <row r="239" spans="1:6" s="389" customFormat="1" ht="14" x14ac:dyDescent="0.3">
      <c r="A239" s="193"/>
      <c r="B239" s="388"/>
      <c r="C239" s="2"/>
      <c r="D239" s="72"/>
      <c r="E239" s="72"/>
      <c r="F239" s="72"/>
    </row>
    <row r="240" spans="1:6" s="389" customFormat="1" ht="14" x14ac:dyDescent="0.3">
      <c r="A240" s="193"/>
      <c r="B240" s="388"/>
      <c r="C240" s="2"/>
      <c r="D240" s="72"/>
      <c r="E240" s="72"/>
      <c r="F240" s="72"/>
    </row>
    <row r="241" spans="1:6" s="389" customFormat="1" ht="14" x14ac:dyDescent="0.3">
      <c r="A241" s="193"/>
      <c r="B241" s="388"/>
      <c r="C241" s="2"/>
      <c r="D241" s="72"/>
      <c r="E241" s="72"/>
      <c r="F241" s="72"/>
    </row>
    <row r="242" spans="1:6" s="389" customFormat="1" ht="14" x14ac:dyDescent="0.3">
      <c r="A242" s="193"/>
      <c r="B242" s="388"/>
      <c r="C242" s="2"/>
      <c r="D242" s="72"/>
      <c r="E242" s="72"/>
      <c r="F242" s="72"/>
    </row>
    <row r="243" spans="1:6" s="389" customFormat="1" ht="14" x14ac:dyDescent="0.3">
      <c r="A243" s="193"/>
      <c r="B243" s="388"/>
      <c r="C243" s="2"/>
      <c r="D243" s="72"/>
      <c r="E243" s="72"/>
      <c r="F243" s="72"/>
    </row>
    <row r="244" spans="1:6" s="389" customFormat="1" ht="14" x14ac:dyDescent="0.3">
      <c r="A244" s="193"/>
      <c r="B244" s="388"/>
      <c r="C244" s="2"/>
      <c r="D244" s="72"/>
      <c r="E244" s="72"/>
      <c r="F244" s="72"/>
    </row>
    <row r="245" spans="1:6" s="389" customFormat="1" ht="14" x14ac:dyDescent="0.3">
      <c r="A245" s="193"/>
      <c r="B245" s="388"/>
      <c r="C245" s="2"/>
      <c r="D245" s="72"/>
      <c r="E245" s="72"/>
      <c r="F245" s="72"/>
    </row>
    <row r="246" spans="1:6" s="389" customFormat="1" ht="14" x14ac:dyDescent="0.3">
      <c r="A246" s="193"/>
      <c r="B246" s="388"/>
      <c r="C246" s="2"/>
      <c r="D246" s="72"/>
      <c r="E246" s="72"/>
      <c r="F246" s="72"/>
    </row>
    <row r="247" spans="1:6" s="389" customFormat="1" ht="14" x14ac:dyDescent="0.3">
      <c r="A247" s="193"/>
      <c r="B247" s="388"/>
      <c r="C247" s="2"/>
      <c r="D247" s="72"/>
      <c r="E247" s="72"/>
      <c r="F247" s="72"/>
    </row>
    <row r="248" spans="1:6" s="389" customFormat="1" ht="14" x14ac:dyDescent="0.3">
      <c r="A248" s="193"/>
      <c r="B248" s="388"/>
      <c r="C248" s="2"/>
      <c r="D248" s="72"/>
      <c r="E248" s="72"/>
      <c r="F248" s="72"/>
    </row>
    <row r="249" spans="1:6" s="389" customFormat="1" ht="14" x14ac:dyDescent="0.3">
      <c r="A249" s="193"/>
      <c r="B249" s="388"/>
      <c r="C249" s="2"/>
      <c r="D249" s="72"/>
      <c r="E249" s="72"/>
      <c r="F249" s="72"/>
    </row>
    <row r="250" spans="1:6" s="389" customFormat="1" ht="14" x14ac:dyDescent="0.3">
      <c r="A250" s="193"/>
      <c r="B250" s="388"/>
      <c r="C250" s="2"/>
      <c r="D250" s="72"/>
      <c r="E250" s="72"/>
      <c r="F250" s="72"/>
    </row>
    <row r="251" spans="1:6" s="389" customFormat="1" ht="14" x14ac:dyDescent="0.3">
      <c r="A251" s="193"/>
      <c r="B251" s="388"/>
      <c r="C251" s="2"/>
      <c r="D251" s="72"/>
      <c r="E251" s="72"/>
      <c r="F251" s="72"/>
    </row>
    <row r="252" spans="1:6" s="389" customFormat="1" ht="14" x14ac:dyDescent="0.3">
      <c r="A252" s="193"/>
      <c r="B252" s="388"/>
      <c r="C252" s="2"/>
      <c r="D252" s="72"/>
      <c r="E252" s="72"/>
      <c r="F252" s="72"/>
    </row>
    <row r="253" spans="1:6" s="389" customFormat="1" ht="14" x14ac:dyDescent="0.3">
      <c r="A253" s="193"/>
      <c r="B253" s="388"/>
      <c r="C253" s="2"/>
      <c r="D253" s="72"/>
      <c r="E253" s="72"/>
      <c r="F253" s="72"/>
    </row>
    <row r="254" spans="1:6" s="389" customFormat="1" ht="14" x14ac:dyDescent="0.3">
      <c r="A254" s="193"/>
      <c r="B254" s="388"/>
      <c r="C254" s="2"/>
      <c r="D254" s="72"/>
      <c r="E254" s="72"/>
      <c r="F254" s="72"/>
    </row>
    <row r="255" spans="1:6" s="389" customFormat="1" ht="14" x14ac:dyDescent="0.3">
      <c r="A255" s="193"/>
      <c r="B255" s="388"/>
      <c r="C255" s="2"/>
      <c r="D255" s="72"/>
      <c r="E255" s="72"/>
      <c r="F255" s="72"/>
    </row>
    <row r="256" spans="1:6" s="389" customFormat="1" ht="14" x14ac:dyDescent="0.3">
      <c r="A256" s="193"/>
      <c r="B256" s="388"/>
      <c r="C256" s="2"/>
      <c r="D256" s="72"/>
      <c r="E256" s="72"/>
      <c r="F256" s="72"/>
    </row>
    <row r="257" spans="1:6" s="389" customFormat="1" ht="14" x14ac:dyDescent="0.3">
      <c r="A257" s="193"/>
      <c r="B257" s="388"/>
      <c r="C257" s="2"/>
      <c r="D257" s="72"/>
      <c r="E257" s="72"/>
      <c r="F257" s="72"/>
    </row>
    <row r="258" spans="1:6" s="389" customFormat="1" ht="14" x14ac:dyDescent="0.3">
      <c r="A258" s="193"/>
      <c r="B258" s="388"/>
      <c r="C258" s="2"/>
      <c r="D258" s="72"/>
      <c r="E258" s="72"/>
      <c r="F258" s="72"/>
    </row>
    <row r="259" spans="1:6" s="389" customFormat="1" ht="14" x14ac:dyDescent="0.3">
      <c r="A259" s="193"/>
      <c r="B259" s="388"/>
      <c r="C259" s="2"/>
      <c r="D259" s="72"/>
      <c r="E259" s="72"/>
      <c r="F259" s="72"/>
    </row>
    <row r="260" spans="1:6" s="389" customFormat="1" ht="14" x14ac:dyDescent="0.3">
      <c r="A260" s="193"/>
      <c r="B260" s="388"/>
      <c r="C260" s="2"/>
      <c r="D260" s="72"/>
      <c r="E260" s="72"/>
      <c r="F260" s="72"/>
    </row>
    <row r="261" spans="1:6" s="389" customFormat="1" ht="14" x14ac:dyDescent="0.3">
      <c r="A261" s="193"/>
      <c r="B261" s="388"/>
      <c r="C261" s="2"/>
      <c r="D261" s="72"/>
      <c r="E261" s="72"/>
      <c r="F261" s="72"/>
    </row>
    <row r="262" spans="1:6" s="389" customFormat="1" ht="14" x14ac:dyDescent="0.3">
      <c r="A262" s="193"/>
      <c r="B262" s="388"/>
      <c r="C262" s="2"/>
      <c r="D262" s="72"/>
      <c r="E262" s="72"/>
      <c r="F262" s="72"/>
    </row>
    <row r="263" spans="1:6" s="389" customFormat="1" ht="14" x14ac:dyDescent="0.3">
      <c r="A263" s="193"/>
      <c r="B263" s="388"/>
      <c r="C263" s="2"/>
      <c r="D263" s="72"/>
      <c r="E263" s="72"/>
      <c r="F263" s="72"/>
    </row>
    <row r="264" spans="1:6" s="389" customFormat="1" ht="14" x14ac:dyDescent="0.3">
      <c r="A264" s="193"/>
      <c r="B264" s="388"/>
      <c r="C264" s="2"/>
      <c r="D264" s="72"/>
      <c r="E264" s="72"/>
      <c r="F264" s="72"/>
    </row>
    <row r="265" spans="1:6" s="389" customFormat="1" ht="14" x14ac:dyDescent="0.3">
      <c r="A265" s="193"/>
      <c r="B265" s="388"/>
      <c r="C265" s="2"/>
      <c r="D265" s="72"/>
      <c r="E265" s="72"/>
      <c r="F265" s="72"/>
    </row>
    <row r="266" spans="1:6" s="389" customFormat="1" ht="14" x14ac:dyDescent="0.3">
      <c r="A266" s="193"/>
      <c r="B266" s="388"/>
      <c r="C266" s="2"/>
      <c r="D266" s="72"/>
      <c r="E266" s="72"/>
      <c r="F266" s="72"/>
    </row>
    <row r="267" spans="1:6" s="389" customFormat="1" ht="14" x14ac:dyDescent="0.3">
      <c r="A267" s="193"/>
      <c r="B267" s="388"/>
      <c r="C267" s="2"/>
      <c r="D267" s="72"/>
      <c r="E267" s="72"/>
      <c r="F267" s="72"/>
    </row>
    <row r="268" spans="1:6" s="389" customFormat="1" ht="14" x14ac:dyDescent="0.3">
      <c r="A268" s="193"/>
      <c r="B268" s="388"/>
      <c r="C268" s="2"/>
      <c r="D268" s="72"/>
      <c r="E268" s="72"/>
      <c r="F268" s="72"/>
    </row>
    <row r="269" spans="1:6" s="389" customFormat="1" ht="14" x14ac:dyDescent="0.3">
      <c r="A269" s="193"/>
      <c r="B269" s="388"/>
      <c r="C269" s="2"/>
      <c r="D269" s="72"/>
      <c r="E269" s="72"/>
      <c r="F269" s="72"/>
    </row>
    <row r="270" spans="1:6" s="389" customFormat="1" ht="14" x14ac:dyDescent="0.3">
      <c r="A270" s="193"/>
      <c r="B270" s="388"/>
      <c r="C270" s="2"/>
      <c r="D270" s="72"/>
      <c r="E270" s="72"/>
      <c r="F270" s="72"/>
    </row>
    <row r="271" spans="1:6" s="389" customFormat="1" ht="14" x14ac:dyDescent="0.3">
      <c r="A271" s="193"/>
      <c r="B271" s="388"/>
      <c r="C271" s="2"/>
      <c r="D271" s="72"/>
      <c r="E271" s="72"/>
      <c r="F271" s="72"/>
    </row>
    <row r="272" spans="1:6" s="389" customFormat="1" ht="14" x14ac:dyDescent="0.3">
      <c r="A272" s="193"/>
      <c r="B272" s="388"/>
      <c r="C272" s="2"/>
      <c r="D272" s="72"/>
      <c r="E272" s="72"/>
      <c r="F272" s="72"/>
    </row>
    <row r="273" spans="1:6" s="389" customFormat="1" ht="14" x14ac:dyDescent="0.3">
      <c r="A273" s="193"/>
      <c r="B273" s="388"/>
      <c r="C273" s="2"/>
      <c r="D273" s="72"/>
      <c r="E273" s="72"/>
      <c r="F273" s="72"/>
    </row>
    <row r="274" spans="1:6" s="389" customFormat="1" ht="14" x14ac:dyDescent="0.3">
      <c r="A274" s="193"/>
      <c r="B274" s="388"/>
      <c r="C274" s="2"/>
      <c r="D274" s="72"/>
      <c r="E274" s="72"/>
      <c r="F274" s="72"/>
    </row>
    <row r="275" spans="1:6" s="389" customFormat="1" ht="14" x14ac:dyDescent="0.3">
      <c r="A275" s="193"/>
      <c r="B275" s="388"/>
      <c r="C275" s="2"/>
      <c r="D275" s="72"/>
      <c r="E275" s="72"/>
      <c r="F275" s="72"/>
    </row>
    <row r="276" spans="1:6" s="389" customFormat="1" ht="14" x14ac:dyDescent="0.3">
      <c r="A276" s="193"/>
      <c r="B276" s="388"/>
      <c r="C276" s="2"/>
      <c r="D276" s="72"/>
      <c r="E276" s="72"/>
      <c r="F276" s="72"/>
    </row>
    <row r="277" spans="1:6" s="389" customFormat="1" ht="14" x14ac:dyDescent="0.3">
      <c r="A277" s="193"/>
      <c r="B277" s="388"/>
      <c r="C277" s="2"/>
      <c r="D277" s="72"/>
      <c r="E277" s="72"/>
      <c r="F277" s="72"/>
    </row>
    <row r="278" spans="1:6" s="389" customFormat="1" ht="14" x14ac:dyDescent="0.3">
      <c r="A278" s="193"/>
      <c r="B278" s="388"/>
      <c r="C278" s="2"/>
      <c r="D278" s="72"/>
      <c r="E278" s="72"/>
      <c r="F278" s="72"/>
    </row>
    <row r="279" spans="1:6" s="389" customFormat="1" ht="14" x14ac:dyDescent="0.3">
      <c r="A279" s="193"/>
      <c r="B279" s="388"/>
      <c r="C279" s="2"/>
      <c r="D279" s="72"/>
      <c r="E279" s="72"/>
      <c r="F279" s="72"/>
    </row>
    <row r="280" spans="1:6" s="389" customFormat="1" ht="14" x14ac:dyDescent="0.3">
      <c r="A280" s="193"/>
      <c r="B280" s="388"/>
      <c r="C280" s="2"/>
      <c r="D280" s="72"/>
      <c r="E280" s="72"/>
      <c r="F280" s="72"/>
    </row>
    <row r="281" spans="1:6" s="389" customFormat="1" ht="14" x14ac:dyDescent="0.3">
      <c r="A281" s="193"/>
      <c r="B281" s="388"/>
      <c r="C281" s="2"/>
      <c r="D281" s="72"/>
      <c r="E281" s="72"/>
      <c r="F281" s="72"/>
    </row>
    <row r="282" spans="1:6" s="389" customFormat="1" ht="14" x14ac:dyDescent="0.3">
      <c r="A282" s="193"/>
      <c r="B282" s="388"/>
      <c r="C282" s="2"/>
      <c r="D282" s="72"/>
      <c r="E282" s="72"/>
      <c r="F282" s="72"/>
    </row>
    <row r="283" spans="1:6" s="389" customFormat="1" ht="14" x14ac:dyDescent="0.3">
      <c r="A283" s="193"/>
      <c r="B283" s="388"/>
      <c r="C283" s="2"/>
      <c r="D283" s="72"/>
      <c r="E283" s="72"/>
      <c r="F283" s="72"/>
    </row>
    <row r="284" spans="1:6" s="389" customFormat="1" ht="14" x14ac:dyDescent="0.3">
      <c r="A284" s="193"/>
      <c r="B284" s="388"/>
      <c r="C284" s="2"/>
      <c r="D284" s="72"/>
      <c r="E284" s="72"/>
      <c r="F284" s="72"/>
    </row>
    <row r="285" spans="1:6" s="389" customFormat="1" ht="14" x14ac:dyDescent="0.3">
      <c r="A285" s="193"/>
      <c r="B285" s="388"/>
      <c r="C285" s="2"/>
      <c r="D285" s="72"/>
      <c r="E285" s="72"/>
      <c r="F285" s="72"/>
    </row>
    <row r="286" spans="1:6" s="389" customFormat="1" ht="14" x14ac:dyDescent="0.3">
      <c r="A286" s="193"/>
      <c r="B286" s="388"/>
      <c r="C286" s="2"/>
      <c r="D286" s="72"/>
      <c r="E286" s="72"/>
      <c r="F286" s="72"/>
    </row>
    <row r="287" spans="1:6" s="389" customFormat="1" ht="14" x14ac:dyDescent="0.3">
      <c r="A287" s="193"/>
      <c r="B287" s="388"/>
      <c r="C287" s="2"/>
      <c r="D287" s="72"/>
      <c r="E287" s="72"/>
      <c r="F287" s="72"/>
    </row>
    <row r="288" spans="1:6" s="389" customFormat="1" ht="14" x14ac:dyDescent="0.3">
      <c r="A288" s="193"/>
      <c r="B288" s="388"/>
      <c r="C288" s="2"/>
      <c r="D288" s="72"/>
      <c r="E288" s="72"/>
      <c r="F288" s="72"/>
    </row>
    <row r="289" spans="1:6" s="389" customFormat="1" ht="14" x14ac:dyDescent="0.3">
      <c r="A289" s="193"/>
      <c r="B289" s="388"/>
      <c r="C289" s="2"/>
      <c r="D289" s="72"/>
      <c r="E289" s="72"/>
      <c r="F289" s="72"/>
    </row>
    <row r="290" spans="1:6" s="389" customFormat="1" ht="14" x14ac:dyDescent="0.3">
      <c r="A290" s="193"/>
      <c r="B290" s="388"/>
      <c r="C290" s="2"/>
      <c r="D290" s="72"/>
      <c r="E290" s="72"/>
      <c r="F290" s="72"/>
    </row>
    <row r="291" spans="1:6" s="389" customFormat="1" ht="14" x14ac:dyDescent="0.3">
      <c r="A291" s="193"/>
      <c r="B291" s="388"/>
      <c r="C291" s="2"/>
      <c r="D291" s="72"/>
      <c r="E291" s="72"/>
      <c r="F291" s="72"/>
    </row>
    <row r="292" spans="1:6" s="389" customFormat="1" ht="14" x14ac:dyDescent="0.3">
      <c r="A292" s="193"/>
      <c r="B292" s="388"/>
      <c r="C292" s="2"/>
      <c r="D292" s="72"/>
      <c r="E292" s="72"/>
      <c r="F292" s="72"/>
    </row>
    <row r="293" spans="1:6" s="389" customFormat="1" ht="14" x14ac:dyDescent="0.3">
      <c r="A293" s="193"/>
      <c r="B293" s="388"/>
      <c r="C293" s="2"/>
      <c r="D293" s="72"/>
      <c r="E293" s="72"/>
      <c r="F293" s="72"/>
    </row>
    <row r="294" spans="1:6" s="389" customFormat="1" ht="14" x14ac:dyDescent="0.3">
      <c r="A294" s="193"/>
      <c r="B294" s="388"/>
      <c r="C294" s="2"/>
      <c r="D294" s="72"/>
      <c r="E294" s="72"/>
      <c r="F294" s="72"/>
    </row>
    <row r="295" spans="1:6" s="389" customFormat="1" ht="14" x14ac:dyDescent="0.3">
      <c r="A295" s="193"/>
      <c r="B295" s="388"/>
      <c r="C295" s="2"/>
      <c r="D295" s="72"/>
      <c r="E295" s="72"/>
      <c r="F295" s="72"/>
    </row>
    <row r="296" spans="1:6" s="389" customFormat="1" ht="14" x14ac:dyDescent="0.3">
      <c r="A296" s="193"/>
      <c r="B296" s="388"/>
      <c r="C296" s="2"/>
      <c r="D296" s="72"/>
      <c r="E296" s="72"/>
      <c r="F296" s="72"/>
    </row>
    <row r="297" spans="1:6" s="389" customFormat="1" ht="14" x14ac:dyDescent="0.3">
      <c r="A297" s="193"/>
      <c r="B297" s="388"/>
      <c r="C297" s="2"/>
      <c r="D297" s="72"/>
      <c r="E297" s="72"/>
      <c r="F297" s="72"/>
    </row>
    <row r="298" spans="1:6" s="389" customFormat="1" ht="14" x14ac:dyDescent="0.3">
      <c r="A298" s="193"/>
      <c r="B298" s="388"/>
      <c r="C298" s="2"/>
      <c r="D298" s="72"/>
      <c r="E298" s="72"/>
      <c r="F298" s="72"/>
    </row>
    <row r="299" spans="1:6" s="389" customFormat="1" ht="14" x14ac:dyDescent="0.3">
      <c r="A299" s="193"/>
      <c r="B299" s="388"/>
      <c r="C299" s="2"/>
      <c r="D299" s="72"/>
      <c r="E299" s="72"/>
      <c r="F299" s="72"/>
    </row>
    <row r="300" spans="1:6" s="389" customFormat="1" ht="14" x14ac:dyDescent="0.3">
      <c r="A300" s="193"/>
      <c r="B300" s="388"/>
      <c r="C300" s="2"/>
      <c r="D300" s="72"/>
      <c r="E300" s="72"/>
      <c r="F300" s="72"/>
    </row>
    <row r="301" spans="1:6" s="389" customFormat="1" ht="14" x14ac:dyDescent="0.3">
      <c r="A301" s="193"/>
      <c r="B301" s="388"/>
      <c r="C301" s="2"/>
      <c r="D301" s="72"/>
      <c r="E301" s="72"/>
      <c r="F301" s="72"/>
    </row>
    <row r="302" spans="1:6" s="389" customFormat="1" ht="14" x14ac:dyDescent="0.3">
      <c r="A302" s="193"/>
      <c r="B302" s="388"/>
      <c r="C302" s="2"/>
      <c r="D302" s="72"/>
      <c r="E302" s="72"/>
      <c r="F302" s="72"/>
    </row>
    <row r="303" spans="1:6" s="389" customFormat="1" ht="14" x14ac:dyDescent="0.3">
      <c r="A303" s="193"/>
      <c r="B303" s="388"/>
      <c r="C303" s="2"/>
      <c r="D303" s="72"/>
      <c r="E303" s="72"/>
      <c r="F303" s="72"/>
    </row>
    <row r="304" spans="1:6" s="389" customFormat="1" ht="14" x14ac:dyDescent="0.3">
      <c r="A304" s="193"/>
      <c r="B304" s="388"/>
      <c r="C304" s="2"/>
      <c r="D304" s="72"/>
      <c r="E304" s="72"/>
      <c r="F304" s="72"/>
    </row>
    <row r="305" spans="1:6" s="389" customFormat="1" ht="14" x14ac:dyDescent="0.3">
      <c r="A305" s="193"/>
      <c r="B305" s="388"/>
      <c r="C305" s="2"/>
      <c r="D305" s="72"/>
      <c r="E305" s="72"/>
      <c r="F305" s="72"/>
    </row>
    <row r="306" spans="1:6" s="389" customFormat="1" ht="14" x14ac:dyDescent="0.3">
      <c r="A306" s="193"/>
      <c r="B306" s="388"/>
      <c r="C306" s="2"/>
      <c r="D306" s="72"/>
      <c r="E306" s="72"/>
      <c r="F306" s="72"/>
    </row>
    <row r="307" spans="1:6" s="389" customFormat="1" ht="14" x14ac:dyDescent="0.3">
      <c r="A307" s="193"/>
      <c r="B307" s="388"/>
      <c r="C307" s="2"/>
      <c r="D307" s="72"/>
      <c r="E307" s="72"/>
      <c r="F307" s="72"/>
    </row>
    <row r="308" spans="1:6" s="389" customFormat="1" ht="14" x14ac:dyDescent="0.3">
      <c r="A308" s="193"/>
      <c r="B308" s="388"/>
      <c r="C308" s="2"/>
      <c r="D308" s="72"/>
      <c r="E308" s="72"/>
      <c r="F308" s="72"/>
    </row>
    <row r="309" spans="1:6" s="389" customFormat="1" ht="14" x14ac:dyDescent="0.3">
      <c r="A309" s="193"/>
      <c r="B309" s="388"/>
      <c r="C309" s="2"/>
      <c r="D309" s="72"/>
      <c r="E309" s="72"/>
      <c r="F309" s="72"/>
    </row>
    <row r="310" spans="1:6" s="389" customFormat="1" ht="14" x14ac:dyDescent="0.3">
      <c r="A310" s="193"/>
      <c r="B310" s="388"/>
      <c r="C310" s="2"/>
      <c r="D310" s="72"/>
      <c r="E310" s="72"/>
      <c r="F310" s="72"/>
    </row>
    <row r="311" spans="1:6" s="389" customFormat="1" ht="14" x14ac:dyDescent="0.3">
      <c r="A311" s="193"/>
      <c r="B311" s="388"/>
      <c r="C311" s="2"/>
      <c r="D311" s="72"/>
      <c r="E311" s="72"/>
      <c r="F311" s="72"/>
    </row>
    <row r="312" spans="1:6" s="389" customFormat="1" ht="14" x14ac:dyDescent="0.3">
      <c r="A312" s="193"/>
      <c r="B312" s="388"/>
      <c r="C312" s="2"/>
      <c r="D312" s="72"/>
      <c r="E312" s="72"/>
      <c r="F312" s="72"/>
    </row>
    <row r="313" spans="1:6" s="389" customFormat="1" ht="14" x14ac:dyDescent="0.3">
      <c r="A313" s="193"/>
      <c r="B313" s="388"/>
      <c r="C313" s="2"/>
      <c r="D313" s="72"/>
      <c r="E313" s="72"/>
      <c r="F313" s="72"/>
    </row>
    <row r="314" spans="1:6" s="389" customFormat="1" ht="14" x14ac:dyDescent="0.3">
      <c r="A314" s="193"/>
      <c r="B314" s="388"/>
      <c r="C314" s="2"/>
      <c r="D314" s="72"/>
      <c r="E314" s="72"/>
      <c r="F314" s="72"/>
    </row>
    <row r="315" spans="1:6" s="389" customFormat="1" ht="14" x14ac:dyDescent="0.3">
      <c r="A315" s="193"/>
      <c r="B315" s="388"/>
      <c r="C315" s="2"/>
      <c r="D315" s="72"/>
      <c r="E315" s="72"/>
      <c r="F315" s="72"/>
    </row>
    <row r="316" spans="1:6" s="389" customFormat="1" ht="14" x14ac:dyDescent="0.3">
      <c r="A316" s="193"/>
      <c r="B316" s="388"/>
      <c r="C316" s="2"/>
      <c r="D316" s="72"/>
      <c r="E316" s="72"/>
      <c r="F316" s="72"/>
    </row>
    <row r="317" spans="1:6" s="389" customFormat="1" ht="14" x14ac:dyDescent="0.3">
      <c r="A317" s="193"/>
      <c r="B317" s="388"/>
      <c r="C317" s="2"/>
      <c r="D317" s="72"/>
      <c r="E317" s="72"/>
      <c r="F317" s="72"/>
    </row>
    <row r="318" spans="1:6" s="389" customFormat="1" ht="14" x14ac:dyDescent="0.3">
      <c r="A318" s="193"/>
      <c r="B318" s="388"/>
      <c r="C318" s="2"/>
      <c r="D318" s="72"/>
      <c r="E318" s="72"/>
      <c r="F318" s="72"/>
    </row>
    <row r="319" spans="1:6" s="389" customFormat="1" ht="14" x14ac:dyDescent="0.3">
      <c r="A319" s="193"/>
      <c r="B319" s="388"/>
      <c r="C319" s="2"/>
      <c r="D319" s="72"/>
      <c r="E319" s="72"/>
      <c r="F319" s="72"/>
    </row>
    <row r="320" spans="1:6" s="389" customFormat="1" ht="14" x14ac:dyDescent="0.3">
      <c r="A320" s="193"/>
      <c r="B320" s="388"/>
      <c r="C320" s="2"/>
      <c r="D320" s="72"/>
      <c r="E320" s="72"/>
      <c r="F320" s="72"/>
    </row>
    <row r="321" spans="1:6" s="389" customFormat="1" ht="14" x14ac:dyDescent="0.3">
      <c r="A321" s="193"/>
      <c r="B321" s="388"/>
      <c r="C321" s="2"/>
      <c r="D321" s="72"/>
      <c r="E321" s="72"/>
      <c r="F321" s="72"/>
    </row>
    <row r="322" spans="1:6" s="389" customFormat="1" ht="14" x14ac:dyDescent="0.3">
      <c r="A322" s="193"/>
      <c r="B322" s="388"/>
      <c r="C322" s="2"/>
      <c r="D322" s="72"/>
      <c r="E322" s="72"/>
      <c r="F322" s="72"/>
    </row>
    <row r="323" spans="1:6" s="389" customFormat="1" ht="14" x14ac:dyDescent="0.3">
      <c r="A323" s="193"/>
      <c r="B323" s="388"/>
      <c r="C323" s="2"/>
      <c r="D323" s="72"/>
      <c r="E323" s="72"/>
      <c r="F323" s="72"/>
    </row>
    <row r="324" spans="1:6" s="389" customFormat="1" ht="14" x14ac:dyDescent="0.3">
      <c r="A324" s="193"/>
      <c r="B324" s="388"/>
      <c r="C324" s="2"/>
      <c r="D324" s="72"/>
      <c r="E324" s="72"/>
      <c r="F324" s="72"/>
    </row>
    <row r="325" spans="1:6" s="389" customFormat="1" ht="14" x14ac:dyDescent="0.3">
      <c r="A325" s="193"/>
      <c r="B325" s="388"/>
      <c r="C325" s="2"/>
      <c r="D325" s="72"/>
      <c r="E325" s="72"/>
      <c r="F325" s="72"/>
    </row>
    <row r="326" spans="1:6" s="389" customFormat="1" ht="14" x14ac:dyDescent="0.3">
      <c r="A326" s="193"/>
      <c r="B326" s="388"/>
      <c r="C326" s="2"/>
      <c r="D326" s="72"/>
      <c r="E326" s="72"/>
      <c r="F326" s="72"/>
    </row>
    <row r="327" spans="1:6" s="389" customFormat="1" ht="14" x14ac:dyDescent="0.3">
      <c r="A327" s="193"/>
      <c r="B327" s="388"/>
      <c r="C327" s="2"/>
      <c r="D327" s="72"/>
      <c r="E327" s="72"/>
      <c r="F327" s="72"/>
    </row>
    <row r="328" spans="1:6" s="389" customFormat="1" ht="14" x14ac:dyDescent="0.3">
      <c r="A328" s="193"/>
      <c r="B328" s="388"/>
      <c r="C328" s="2"/>
      <c r="D328" s="72"/>
      <c r="E328" s="72"/>
      <c r="F328" s="72"/>
    </row>
    <row r="329" spans="1:6" s="389" customFormat="1" ht="14" x14ac:dyDescent="0.3">
      <c r="A329" s="193"/>
      <c r="B329" s="388"/>
      <c r="C329" s="2"/>
      <c r="D329" s="72"/>
      <c r="E329" s="72"/>
      <c r="F329" s="72"/>
    </row>
    <row r="330" spans="1:6" s="389" customFormat="1" ht="14" x14ac:dyDescent="0.3">
      <c r="A330" s="193"/>
      <c r="B330" s="388"/>
      <c r="C330" s="2"/>
      <c r="D330" s="72"/>
      <c r="E330" s="72"/>
      <c r="F330" s="72"/>
    </row>
    <row r="331" spans="1:6" s="389" customFormat="1" ht="14" x14ac:dyDescent="0.3">
      <c r="A331" s="193"/>
      <c r="B331" s="388"/>
      <c r="C331" s="2"/>
      <c r="D331" s="72"/>
      <c r="E331" s="72"/>
      <c r="F331" s="72"/>
    </row>
    <row r="332" spans="1:6" s="389" customFormat="1" ht="14" x14ac:dyDescent="0.3">
      <c r="A332" s="193"/>
      <c r="B332" s="388"/>
      <c r="C332" s="2"/>
      <c r="D332" s="72"/>
      <c r="E332" s="72"/>
      <c r="F332" s="72"/>
    </row>
    <row r="333" spans="1:6" s="389" customFormat="1" ht="14" x14ac:dyDescent="0.3">
      <c r="A333" s="193"/>
      <c r="B333" s="388"/>
      <c r="C333" s="2"/>
      <c r="D333" s="72"/>
      <c r="E333" s="72"/>
      <c r="F333" s="72"/>
    </row>
    <row r="334" spans="1:6" s="389" customFormat="1" ht="14" x14ac:dyDescent="0.3">
      <c r="A334" s="193"/>
      <c r="B334" s="388"/>
      <c r="C334" s="2"/>
      <c r="D334" s="72"/>
      <c r="E334" s="72"/>
      <c r="F334" s="72"/>
    </row>
    <row r="335" spans="1:6" s="389" customFormat="1" ht="14" x14ac:dyDescent="0.3">
      <c r="A335" s="193"/>
      <c r="B335" s="388"/>
      <c r="C335" s="2"/>
      <c r="D335" s="72"/>
      <c r="E335" s="72"/>
      <c r="F335" s="72"/>
    </row>
    <row r="336" spans="1:6" s="389" customFormat="1" ht="14" x14ac:dyDescent="0.3">
      <c r="A336" s="193"/>
      <c r="B336" s="388"/>
      <c r="C336" s="2"/>
      <c r="D336" s="72"/>
      <c r="E336" s="72"/>
      <c r="F336" s="72"/>
    </row>
    <row r="337" spans="1:6" s="389" customFormat="1" ht="14" x14ac:dyDescent="0.3">
      <c r="A337" s="193"/>
      <c r="B337" s="388"/>
      <c r="C337" s="2"/>
      <c r="D337" s="72"/>
      <c r="E337" s="72"/>
      <c r="F337" s="72"/>
    </row>
    <row r="338" spans="1:6" s="389" customFormat="1" ht="14" x14ac:dyDescent="0.3">
      <c r="A338" s="193"/>
      <c r="B338" s="388"/>
      <c r="C338" s="2"/>
      <c r="D338" s="72"/>
      <c r="E338" s="72"/>
      <c r="F338" s="72"/>
    </row>
    <row r="339" spans="1:6" s="389" customFormat="1" ht="14" x14ac:dyDescent="0.3">
      <c r="A339" s="193"/>
      <c r="B339" s="388"/>
      <c r="C339" s="2"/>
      <c r="D339" s="72"/>
      <c r="E339" s="72"/>
      <c r="F339" s="72"/>
    </row>
    <row r="340" spans="1:6" s="389" customFormat="1" ht="14" x14ac:dyDescent="0.3">
      <c r="A340" s="193"/>
      <c r="B340" s="388"/>
      <c r="C340" s="2"/>
      <c r="D340" s="72"/>
      <c r="E340" s="72"/>
      <c r="F340" s="72"/>
    </row>
    <row r="341" spans="1:6" s="389" customFormat="1" ht="14" x14ac:dyDescent="0.3">
      <c r="A341" s="193"/>
      <c r="B341" s="388"/>
      <c r="C341" s="2"/>
      <c r="D341" s="72"/>
      <c r="E341" s="72"/>
      <c r="F341" s="72"/>
    </row>
    <row r="342" spans="1:6" s="389" customFormat="1" ht="14" x14ac:dyDescent="0.3">
      <c r="A342" s="193"/>
      <c r="B342" s="388"/>
      <c r="C342" s="2"/>
      <c r="D342" s="72"/>
      <c r="E342" s="72"/>
      <c r="F342" s="72"/>
    </row>
    <row r="343" spans="1:6" s="389" customFormat="1" ht="14" x14ac:dyDescent="0.3">
      <c r="A343" s="193"/>
      <c r="B343" s="388"/>
      <c r="C343" s="2"/>
      <c r="D343" s="72"/>
      <c r="E343" s="72"/>
      <c r="F343" s="72"/>
    </row>
    <row r="344" spans="1:6" s="389" customFormat="1" ht="14" x14ac:dyDescent="0.3">
      <c r="A344" s="193"/>
      <c r="B344" s="388"/>
      <c r="C344" s="2"/>
      <c r="D344" s="72"/>
      <c r="E344" s="72"/>
      <c r="F344" s="72"/>
    </row>
    <row r="345" spans="1:6" s="389" customFormat="1" ht="14" x14ac:dyDescent="0.3">
      <c r="A345" s="193"/>
      <c r="B345" s="388"/>
      <c r="C345" s="2"/>
      <c r="D345" s="72"/>
      <c r="E345" s="72"/>
      <c r="F345" s="72"/>
    </row>
    <row r="346" spans="1:6" s="389" customFormat="1" ht="14" x14ac:dyDescent="0.3">
      <c r="A346" s="193"/>
      <c r="B346" s="388"/>
      <c r="C346" s="2"/>
      <c r="D346" s="72"/>
      <c r="E346" s="72"/>
      <c r="F346" s="72"/>
    </row>
    <row r="347" spans="1:6" s="389" customFormat="1" ht="14" x14ac:dyDescent="0.3">
      <c r="A347" s="193"/>
      <c r="B347" s="388"/>
      <c r="C347" s="2"/>
      <c r="D347" s="72"/>
      <c r="E347" s="72"/>
      <c r="F347" s="72"/>
    </row>
    <row r="348" spans="1:6" s="389" customFormat="1" ht="14" x14ac:dyDescent="0.3">
      <c r="A348" s="193"/>
      <c r="B348" s="388"/>
      <c r="C348" s="2"/>
      <c r="D348" s="72"/>
      <c r="E348" s="72"/>
      <c r="F348" s="72"/>
    </row>
    <row r="349" spans="1:6" s="389" customFormat="1" ht="14" x14ac:dyDescent="0.3">
      <c r="A349" s="193"/>
      <c r="B349" s="388"/>
      <c r="C349" s="2"/>
      <c r="D349" s="72"/>
      <c r="E349" s="72"/>
      <c r="F349" s="72"/>
    </row>
    <row r="350" spans="1:6" s="389" customFormat="1" ht="14" x14ac:dyDescent="0.3">
      <c r="A350" s="193"/>
      <c r="B350" s="388"/>
      <c r="C350" s="2"/>
      <c r="D350" s="72"/>
      <c r="E350" s="72"/>
      <c r="F350" s="72"/>
    </row>
    <row r="351" spans="1:6" s="389" customFormat="1" ht="14" x14ac:dyDescent="0.3">
      <c r="A351" s="193"/>
      <c r="B351" s="388"/>
      <c r="C351" s="2"/>
      <c r="D351" s="72"/>
      <c r="E351" s="72"/>
      <c r="F351" s="72"/>
    </row>
    <row r="352" spans="1:6" s="389" customFormat="1" ht="14" x14ac:dyDescent="0.3">
      <c r="A352" s="193"/>
      <c r="B352" s="388"/>
      <c r="C352" s="2"/>
      <c r="D352" s="72"/>
      <c r="E352" s="72"/>
      <c r="F352" s="72"/>
    </row>
    <row r="353" spans="1:6" s="389" customFormat="1" ht="14" x14ac:dyDescent="0.3">
      <c r="A353" s="193"/>
      <c r="B353" s="388"/>
      <c r="C353" s="2"/>
      <c r="D353" s="72"/>
      <c r="E353" s="72"/>
      <c r="F353" s="72"/>
    </row>
    <row r="354" spans="1:6" s="389" customFormat="1" ht="14" x14ac:dyDescent="0.3">
      <c r="A354" s="193"/>
      <c r="B354" s="388"/>
      <c r="C354" s="2"/>
      <c r="D354" s="72"/>
      <c r="E354" s="72"/>
      <c r="F354" s="72"/>
    </row>
    <row r="355" spans="1:6" s="389" customFormat="1" ht="14" x14ac:dyDescent="0.3">
      <c r="A355" s="193"/>
      <c r="B355" s="388"/>
      <c r="C355" s="2"/>
      <c r="D355" s="72"/>
      <c r="E355" s="72"/>
      <c r="F355" s="72"/>
    </row>
    <row r="356" spans="1:6" s="389" customFormat="1" ht="14" x14ac:dyDescent="0.3">
      <c r="A356" s="193"/>
      <c r="B356" s="388"/>
      <c r="C356" s="2"/>
      <c r="D356" s="72"/>
      <c r="E356" s="72"/>
      <c r="F356" s="72"/>
    </row>
    <row r="357" spans="1:6" s="389" customFormat="1" ht="14" x14ac:dyDescent="0.3">
      <c r="A357" s="193"/>
      <c r="B357" s="388"/>
      <c r="C357" s="2"/>
      <c r="D357" s="72"/>
      <c r="E357" s="72"/>
      <c r="F357" s="72"/>
    </row>
    <row r="358" spans="1:6" s="389" customFormat="1" ht="14" x14ac:dyDescent="0.3">
      <c r="A358" s="193"/>
      <c r="B358" s="388"/>
      <c r="C358" s="2"/>
      <c r="D358" s="72"/>
      <c r="E358" s="72"/>
      <c r="F358" s="72"/>
    </row>
    <row r="359" spans="1:6" s="389" customFormat="1" ht="14" x14ac:dyDescent="0.3">
      <c r="A359" s="193"/>
      <c r="B359" s="388"/>
      <c r="C359" s="2"/>
      <c r="D359" s="72"/>
      <c r="E359" s="72"/>
      <c r="F359" s="72"/>
    </row>
    <row r="360" spans="1:6" s="389" customFormat="1" ht="14" x14ac:dyDescent="0.3">
      <c r="A360" s="193"/>
      <c r="B360" s="388"/>
      <c r="C360" s="2"/>
      <c r="D360" s="72"/>
      <c r="E360" s="72"/>
      <c r="F360" s="72"/>
    </row>
    <row r="361" spans="1:6" s="389" customFormat="1" ht="14" x14ac:dyDescent="0.3">
      <c r="A361" s="193"/>
      <c r="B361" s="388"/>
      <c r="C361" s="2"/>
      <c r="D361" s="72"/>
      <c r="E361" s="72"/>
      <c r="F361" s="72"/>
    </row>
    <row r="362" spans="1:6" s="389" customFormat="1" ht="14" x14ac:dyDescent="0.3">
      <c r="A362" s="193"/>
      <c r="B362" s="388"/>
      <c r="C362" s="2"/>
      <c r="D362" s="72"/>
      <c r="E362" s="72"/>
      <c r="F362" s="72"/>
    </row>
    <row r="363" spans="1:6" s="389" customFormat="1" ht="14" x14ac:dyDescent="0.3">
      <c r="A363" s="193"/>
      <c r="B363" s="388"/>
      <c r="C363" s="2"/>
      <c r="D363" s="72"/>
      <c r="E363" s="72"/>
      <c r="F363" s="72"/>
    </row>
    <row r="364" spans="1:6" s="389" customFormat="1" ht="14" x14ac:dyDescent="0.3">
      <c r="A364" s="193"/>
      <c r="B364" s="388"/>
      <c r="C364" s="2"/>
      <c r="D364" s="72"/>
      <c r="E364" s="72"/>
      <c r="F364" s="72"/>
    </row>
    <row r="365" spans="1:6" s="389" customFormat="1" ht="14" x14ac:dyDescent="0.3">
      <c r="A365" s="193"/>
      <c r="B365" s="388"/>
      <c r="C365" s="2"/>
      <c r="D365" s="72"/>
      <c r="E365" s="72"/>
      <c r="F365" s="72"/>
    </row>
    <row r="366" spans="1:6" s="389" customFormat="1" ht="14" x14ac:dyDescent="0.3">
      <c r="A366" s="193"/>
      <c r="B366" s="388"/>
      <c r="C366" s="2"/>
      <c r="D366" s="72"/>
      <c r="E366" s="72"/>
      <c r="F366" s="72"/>
    </row>
    <row r="367" spans="1:6" s="389" customFormat="1" ht="14" x14ac:dyDescent="0.3">
      <c r="A367" s="193"/>
      <c r="B367" s="388"/>
      <c r="C367" s="2"/>
      <c r="D367" s="72"/>
      <c r="E367" s="72"/>
      <c r="F367" s="72"/>
    </row>
    <row r="368" spans="1:6" s="389" customFormat="1" ht="14" x14ac:dyDescent="0.3">
      <c r="A368" s="193"/>
      <c r="B368" s="388"/>
      <c r="C368" s="2"/>
      <c r="D368" s="72"/>
      <c r="E368" s="72"/>
      <c r="F368" s="72"/>
    </row>
    <row r="369" spans="1:6" s="389" customFormat="1" ht="14" x14ac:dyDescent="0.3">
      <c r="A369" s="193"/>
      <c r="B369" s="388"/>
      <c r="C369" s="2"/>
      <c r="D369" s="72"/>
      <c r="E369" s="72"/>
      <c r="F369" s="72"/>
    </row>
    <row r="370" spans="1:6" s="389" customFormat="1" ht="14" x14ac:dyDescent="0.3">
      <c r="A370" s="193"/>
      <c r="B370" s="388"/>
      <c r="C370" s="2"/>
      <c r="D370" s="72"/>
      <c r="E370" s="72"/>
      <c r="F370" s="72"/>
    </row>
    <row r="371" spans="1:6" s="389" customFormat="1" ht="14" x14ac:dyDescent="0.3">
      <c r="A371" s="193"/>
      <c r="B371" s="388"/>
      <c r="C371" s="2"/>
      <c r="D371" s="72"/>
      <c r="E371" s="72"/>
      <c r="F371" s="72"/>
    </row>
    <row r="372" spans="1:6" s="389" customFormat="1" ht="14" x14ac:dyDescent="0.3">
      <c r="A372" s="193"/>
      <c r="B372" s="388"/>
      <c r="C372" s="2"/>
      <c r="D372" s="72"/>
      <c r="E372" s="72"/>
      <c r="F372" s="72"/>
    </row>
    <row r="373" spans="1:6" s="389" customFormat="1" ht="14" x14ac:dyDescent="0.3">
      <c r="A373" s="193"/>
      <c r="B373" s="388"/>
      <c r="C373" s="2"/>
      <c r="D373" s="72"/>
      <c r="E373" s="72"/>
      <c r="F373" s="72"/>
    </row>
    <row r="374" spans="1:6" s="389" customFormat="1" ht="14" x14ac:dyDescent="0.3">
      <c r="A374" s="193"/>
      <c r="B374" s="388"/>
      <c r="C374" s="2"/>
      <c r="D374" s="72"/>
      <c r="E374" s="72"/>
      <c r="F374" s="72"/>
    </row>
    <row r="375" spans="1:6" s="389" customFormat="1" ht="14" x14ac:dyDescent="0.3">
      <c r="A375" s="193"/>
      <c r="B375" s="388"/>
      <c r="C375" s="2"/>
      <c r="D375" s="72"/>
      <c r="E375" s="72"/>
      <c r="F375" s="72"/>
    </row>
    <row r="376" spans="1:6" s="389" customFormat="1" ht="14" x14ac:dyDescent="0.3">
      <c r="A376" s="193"/>
      <c r="B376" s="388"/>
      <c r="C376" s="2"/>
      <c r="D376" s="72"/>
      <c r="E376" s="72"/>
      <c r="F376" s="72"/>
    </row>
    <row r="377" spans="1:6" s="389" customFormat="1" ht="14" x14ac:dyDescent="0.3">
      <c r="A377" s="193"/>
      <c r="B377" s="388"/>
      <c r="C377" s="2"/>
      <c r="D377" s="72"/>
      <c r="E377" s="72"/>
      <c r="F377" s="72"/>
    </row>
    <row r="378" spans="1:6" s="389" customFormat="1" ht="14" x14ac:dyDescent="0.3">
      <c r="A378" s="193"/>
      <c r="B378" s="388"/>
      <c r="C378" s="2"/>
      <c r="D378" s="72"/>
      <c r="E378" s="72"/>
      <c r="F378" s="72"/>
    </row>
    <row r="379" spans="1:6" s="389" customFormat="1" ht="14" x14ac:dyDescent="0.3">
      <c r="A379" s="193"/>
      <c r="B379" s="388"/>
      <c r="C379" s="2"/>
      <c r="D379" s="72"/>
      <c r="E379" s="72"/>
      <c r="F379" s="72"/>
    </row>
    <row r="380" spans="1:6" s="389" customFormat="1" ht="14" x14ac:dyDescent="0.3">
      <c r="A380" s="193"/>
      <c r="B380" s="388"/>
      <c r="C380" s="2"/>
      <c r="D380" s="72"/>
      <c r="E380" s="72"/>
      <c r="F380" s="72"/>
    </row>
    <row r="381" spans="1:6" s="389" customFormat="1" ht="14" x14ac:dyDescent="0.3">
      <c r="A381" s="193"/>
      <c r="B381" s="388"/>
      <c r="C381" s="2"/>
      <c r="D381" s="72"/>
      <c r="E381" s="72"/>
      <c r="F381" s="72"/>
    </row>
    <row r="382" spans="1:6" s="389" customFormat="1" ht="14" x14ac:dyDescent="0.3">
      <c r="A382" s="193"/>
      <c r="B382" s="388"/>
      <c r="C382" s="2"/>
      <c r="D382" s="72"/>
      <c r="E382" s="72"/>
      <c r="F382" s="72"/>
    </row>
    <row r="383" spans="1:6" s="389" customFormat="1" ht="14" x14ac:dyDescent="0.3">
      <c r="A383" s="193"/>
      <c r="B383" s="388"/>
      <c r="C383" s="2"/>
      <c r="D383" s="72"/>
      <c r="E383" s="72"/>
      <c r="F383" s="72"/>
    </row>
    <row r="384" spans="1:6" s="389" customFormat="1" ht="14" x14ac:dyDescent="0.3">
      <c r="A384" s="193"/>
      <c r="B384" s="388"/>
      <c r="C384" s="2"/>
      <c r="D384" s="72"/>
      <c r="E384" s="72"/>
      <c r="F384" s="72"/>
    </row>
    <row r="385" spans="1:6" s="389" customFormat="1" ht="14" x14ac:dyDescent="0.3">
      <c r="A385" s="193"/>
      <c r="B385" s="388"/>
      <c r="C385" s="2"/>
      <c r="D385" s="72"/>
      <c r="E385" s="72"/>
      <c r="F385" s="72"/>
    </row>
    <row r="386" spans="1:6" s="389" customFormat="1" ht="14" x14ac:dyDescent="0.3">
      <c r="A386" s="193"/>
      <c r="B386" s="388"/>
      <c r="C386" s="2"/>
      <c r="D386" s="72"/>
      <c r="E386" s="72"/>
      <c r="F386" s="72"/>
    </row>
    <row r="387" spans="1:6" s="389" customFormat="1" ht="14" x14ac:dyDescent="0.3">
      <c r="A387" s="193"/>
      <c r="B387" s="388"/>
      <c r="C387" s="2"/>
      <c r="D387" s="72"/>
      <c r="E387" s="72"/>
      <c r="F387" s="72"/>
    </row>
    <row r="388" spans="1:6" s="389" customFormat="1" ht="14" x14ac:dyDescent="0.3">
      <c r="A388" s="193"/>
      <c r="B388" s="388"/>
      <c r="C388" s="2"/>
      <c r="D388" s="72"/>
      <c r="E388" s="72"/>
      <c r="F388" s="72"/>
    </row>
    <row r="389" spans="1:6" s="389" customFormat="1" ht="14" x14ac:dyDescent="0.3">
      <c r="A389" s="193"/>
      <c r="B389" s="388"/>
      <c r="C389" s="2"/>
      <c r="D389" s="72"/>
      <c r="E389" s="72"/>
      <c r="F389" s="72"/>
    </row>
    <row r="390" spans="1:6" s="389" customFormat="1" ht="14" x14ac:dyDescent="0.3">
      <c r="A390" s="193"/>
      <c r="B390" s="388"/>
      <c r="C390" s="2"/>
      <c r="D390" s="72"/>
      <c r="E390" s="72"/>
      <c r="F390" s="72"/>
    </row>
    <row r="391" spans="1:6" s="389" customFormat="1" ht="14" x14ac:dyDescent="0.3">
      <c r="A391" s="193"/>
      <c r="B391" s="388"/>
      <c r="C391" s="2"/>
      <c r="D391" s="72"/>
      <c r="E391" s="72"/>
      <c r="F391" s="72"/>
    </row>
    <row r="392" spans="1:6" s="389" customFormat="1" ht="14" x14ac:dyDescent="0.3">
      <c r="A392" s="193"/>
      <c r="B392" s="388"/>
      <c r="C392" s="2"/>
      <c r="D392" s="72"/>
      <c r="E392" s="72"/>
      <c r="F392" s="72"/>
    </row>
    <row r="393" spans="1:6" s="389" customFormat="1" ht="14" x14ac:dyDescent="0.3">
      <c r="A393" s="193"/>
      <c r="B393" s="388"/>
      <c r="C393" s="2"/>
      <c r="D393" s="72"/>
      <c r="E393" s="72"/>
      <c r="F393" s="72"/>
    </row>
    <row r="394" spans="1:6" s="389" customFormat="1" ht="14" x14ac:dyDescent="0.3">
      <c r="A394" s="193"/>
      <c r="B394" s="388"/>
      <c r="C394" s="2"/>
      <c r="D394" s="72"/>
      <c r="E394" s="72"/>
      <c r="F394" s="72"/>
    </row>
    <row r="395" spans="1:6" s="389" customFormat="1" ht="14" x14ac:dyDescent="0.3">
      <c r="A395" s="193"/>
      <c r="B395" s="388"/>
      <c r="C395" s="2"/>
      <c r="D395" s="72"/>
      <c r="E395" s="72"/>
      <c r="F395" s="72"/>
    </row>
    <row r="396" spans="1:6" s="389" customFormat="1" ht="14" x14ac:dyDescent="0.3">
      <c r="A396" s="193"/>
      <c r="B396" s="388"/>
      <c r="C396" s="2"/>
      <c r="D396" s="72"/>
      <c r="E396" s="72"/>
      <c r="F396" s="72"/>
    </row>
    <row r="397" spans="1:6" s="389" customFormat="1" ht="14" x14ac:dyDescent="0.3">
      <c r="A397" s="193"/>
      <c r="B397" s="388"/>
      <c r="C397" s="2"/>
      <c r="D397" s="72"/>
      <c r="E397" s="72"/>
      <c r="F397" s="72"/>
    </row>
    <row r="398" spans="1:6" s="389" customFormat="1" ht="14" x14ac:dyDescent="0.3">
      <c r="A398" s="193"/>
      <c r="B398" s="388"/>
      <c r="C398" s="2"/>
      <c r="D398" s="72"/>
      <c r="E398" s="72"/>
      <c r="F398" s="72"/>
    </row>
    <row r="399" spans="1:6" s="389" customFormat="1" ht="14" x14ac:dyDescent="0.3">
      <c r="A399" s="193"/>
      <c r="B399" s="388"/>
      <c r="C399" s="2"/>
      <c r="D399" s="72"/>
      <c r="E399" s="72"/>
      <c r="F399" s="72"/>
    </row>
    <row r="400" spans="1:6" s="389" customFormat="1" ht="14" x14ac:dyDescent="0.3">
      <c r="A400" s="193"/>
      <c r="B400" s="388"/>
      <c r="C400" s="2"/>
      <c r="D400" s="72"/>
      <c r="E400" s="72"/>
      <c r="F400" s="72"/>
    </row>
    <row r="401" spans="1:6" s="389" customFormat="1" ht="14" x14ac:dyDescent="0.3">
      <c r="A401" s="193"/>
      <c r="B401" s="388"/>
      <c r="C401" s="2"/>
      <c r="D401" s="72"/>
      <c r="E401" s="72"/>
      <c r="F401" s="72"/>
    </row>
    <row r="402" spans="1:6" s="389" customFormat="1" ht="14" x14ac:dyDescent="0.3">
      <c r="A402" s="193"/>
      <c r="B402" s="388"/>
      <c r="C402" s="2"/>
      <c r="D402" s="72"/>
      <c r="E402" s="72"/>
      <c r="F402" s="72"/>
    </row>
    <row r="403" spans="1:6" s="389" customFormat="1" ht="14" x14ac:dyDescent="0.3">
      <c r="A403" s="193"/>
      <c r="B403" s="388"/>
      <c r="C403" s="2"/>
      <c r="D403" s="72"/>
      <c r="E403" s="72"/>
      <c r="F403" s="72"/>
    </row>
    <row r="404" spans="1:6" s="389" customFormat="1" ht="14" x14ac:dyDescent="0.3">
      <c r="A404" s="193"/>
      <c r="B404" s="388"/>
      <c r="C404" s="2"/>
      <c r="D404" s="72"/>
      <c r="E404" s="72"/>
      <c r="F404" s="72"/>
    </row>
    <row r="405" spans="1:6" s="389" customFormat="1" ht="14" x14ac:dyDescent="0.3">
      <c r="A405" s="193"/>
      <c r="B405" s="388"/>
      <c r="C405" s="2"/>
      <c r="D405" s="72"/>
      <c r="E405" s="72"/>
      <c r="F405" s="72"/>
    </row>
    <row r="406" spans="1:6" s="389" customFormat="1" ht="14" x14ac:dyDescent="0.3">
      <c r="A406" s="193"/>
      <c r="B406" s="388"/>
      <c r="C406" s="2"/>
      <c r="D406" s="72"/>
      <c r="E406" s="72"/>
      <c r="F406" s="72"/>
    </row>
    <row r="407" spans="1:6" s="389" customFormat="1" ht="14" x14ac:dyDescent="0.3">
      <c r="A407" s="193"/>
      <c r="B407" s="388"/>
      <c r="C407" s="2"/>
      <c r="D407" s="72"/>
      <c r="E407" s="72"/>
      <c r="F407" s="72"/>
    </row>
    <row r="408" spans="1:6" s="389" customFormat="1" ht="14" x14ac:dyDescent="0.3">
      <c r="A408" s="193"/>
      <c r="B408" s="388"/>
      <c r="C408" s="2"/>
      <c r="D408" s="72"/>
      <c r="E408" s="72"/>
      <c r="F408" s="72"/>
    </row>
    <row r="409" spans="1:6" s="389" customFormat="1" ht="14" x14ac:dyDescent="0.3">
      <c r="A409" s="193"/>
      <c r="B409" s="388"/>
      <c r="C409" s="2"/>
      <c r="D409" s="72"/>
      <c r="E409" s="72"/>
      <c r="F409" s="72"/>
    </row>
    <row r="410" spans="1:6" s="389" customFormat="1" ht="14" x14ac:dyDescent="0.3">
      <c r="A410" s="193"/>
      <c r="B410" s="388"/>
      <c r="C410" s="2"/>
      <c r="D410" s="72"/>
      <c r="E410" s="72"/>
      <c r="F410" s="72"/>
    </row>
    <row r="411" spans="1:6" s="389" customFormat="1" ht="14" x14ac:dyDescent="0.3">
      <c r="A411" s="193"/>
      <c r="B411" s="388"/>
      <c r="C411" s="2"/>
      <c r="D411" s="72"/>
      <c r="E411" s="72"/>
      <c r="F411" s="72"/>
    </row>
    <row r="412" spans="1:6" s="389" customFormat="1" ht="14" x14ac:dyDescent="0.3">
      <c r="A412" s="193"/>
      <c r="B412" s="388"/>
      <c r="C412" s="2"/>
      <c r="D412" s="72"/>
      <c r="E412" s="72"/>
      <c r="F412" s="72"/>
    </row>
    <row r="413" spans="1:6" s="389" customFormat="1" ht="14" x14ac:dyDescent="0.3">
      <c r="A413" s="193"/>
      <c r="B413" s="388"/>
      <c r="C413" s="2"/>
      <c r="D413" s="72"/>
      <c r="E413" s="72"/>
      <c r="F413" s="72"/>
    </row>
    <row r="414" spans="1:6" s="389" customFormat="1" ht="14" x14ac:dyDescent="0.3">
      <c r="A414" s="193"/>
      <c r="B414" s="388"/>
      <c r="C414" s="2"/>
      <c r="D414" s="72"/>
      <c r="E414" s="72"/>
      <c r="F414" s="72"/>
    </row>
    <row r="415" spans="1:6" s="389" customFormat="1" ht="14" x14ac:dyDescent="0.3">
      <c r="A415" s="193"/>
      <c r="B415" s="388"/>
      <c r="C415" s="2"/>
      <c r="D415" s="72"/>
      <c r="E415" s="72"/>
      <c r="F415" s="72"/>
    </row>
    <row r="416" spans="1:6" s="389" customFormat="1" ht="14" x14ac:dyDescent="0.3">
      <c r="A416" s="193"/>
      <c r="B416" s="388"/>
      <c r="C416" s="2"/>
      <c r="D416" s="72"/>
      <c r="E416" s="72"/>
      <c r="F416" s="72"/>
    </row>
    <row r="417" spans="1:6" s="389" customFormat="1" ht="14" x14ac:dyDescent="0.3">
      <c r="A417" s="193"/>
      <c r="B417" s="388"/>
      <c r="C417" s="2"/>
      <c r="D417" s="72"/>
      <c r="E417" s="72"/>
      <c r="F417" s="72"/>
    </row>
    <row r="418" spans="1:6" s="389" customFormat="1" ht="14" x14ac:dyDescent="0.3">
      <c r="A418" s="193"/>
      <c r="B418" s="388"/>
      <c r="C418" s="2"/>
      <c r="D418" s="72"/>
      <c r="E418" s="72"/>
      <c r="F418" s="72"/>
    </row>
    <row r="419" spans="1:6" s="389" customFormat="1" ht="14" x14ac:dyDescent="0.3">
      <c r="A419" s="193"/>
      <c r="B419" s="388"/>
      <c r="C419" s="2"/>
      <c r="D419" s="72"/>
      <c r="E419" s="72"/>
      <c r="F419" s="72"/>
    </row>
    <row r="420" spans="1:6" s="389" customFormat="1" ht="14" x14ac:dyDescent="0.3">
      <c r="A420" s="193"/>
      <c r="B420" s="388"/>
      <c r="C420" s="2"/>
      <c r="D420" s="72"/>
      <c r="E420" s="72"/>
      <c r="F420" s="72"/>
    </row>
    <row r="421" spans="1:6" s="389" customFormat="1" ht="14" x14ac:dyDescent="0.3">
      <c r="A421" s="193"/>
      <c r="B421" s="388"/>
      <c r="C421" s="2"/>
      <c r="D421" s="72"/>
      <c r="E421" s="72"/>
      <c r="F421" s="72"/>
    </row>
    <row r="422" spans="1:6" s="389" customFormat="1" ht="14" x14ac:dyDescent="0.3">
      <c r="A422" s="193"/>
      <c r="B422" s="388"/>
      <c r="C422" s="2"/>
      <c r="D422" s="72"/>
      <c r="E422" s="72"/>
      <c r="F422" s="72"/>
    </row>
    <row r="423" spans="1:6" s="389" customFormat="1" ht="14" x14ac:dyDescent="0.3">
      <c r="A423" s="193"/>
      <c r="B423" s="388"/>
      <c r="C423" s="2"/>
      <c r="D423" s="72"/>
      <c r="E423" s="72"/>
      <c r="F423" s="72"/>
    </row>
    <row r="424" spans="1:6" s="389" customFormat="1" ht="14" x14ac:dyDescent="0.3">
      <c r="A424" s="193"/>
      <c r="B424" s="388"/>
      <c r="C424" s="2"/>
      <c r="D424" s="72"/>
      <c r="E424" s="72"/>
      <c r="F424" s="72"/>
    </row>
    <row r="425" spans="1:6" s="389" customFormat="1" ht="14" x14ac:dyDescent="0.3">
      <c r="A425" s="193"/>
      <c r="B425" s="388"/>
      <c r="C425" s="2"/>
      <c r="D425" s="72"/>
      <c r="E425" s="72"/>
      <c r="F425" s="72"/>
    </row>
    <row r="426" spans="1:6" s="389" customFormat="1" ht="14" x14ac:dyDescent="0.3">
      <c r="A426" s="193"/>
      <c r="B426" s="388"/>
      <c r="C426" s="2"/>
      <c r="D426" s="72"/>
      <c r="E426" s="72"/>
      <c r="F426" s="72"/>
    </row>
    <row r="427" spans="1:6" s="389" customFormat="1" ht="14" x14ac:dyDescent="0.3">
      <c r="A427" s="193"/>
      <c r="B427" s="388"/>
      <c r="C427" s="2"/>
      <c r="D427" s="72"/>
      <c r="E427" s="72"/>
      <c r="F427" s="72"/>
    </row>
    <row r="428" spans="1:6" s="389" customFormat="1" ht="14" x14ac:dyDescent="0.3">
      <c r="A428" s="193"/>
      <c r="B428" s="388"/>
      <c r="C428" s="2"/>
      <c r="D428" s="72"/>
      <c r="E428" s="72"/>
      <c r="F428" s="72"/>
    </row>
    <row r="429" spans="1:6" s="389" customFormat="1" ht="14" x14ac:dyDescent="0.3">
      <c r="A429" s="193"/>
      <c r="B429" s="388"/>
      <c r="C429" s="2"/>
      <c r="D429" s="72"/>
      <c r="E429" s="72"/>
      <c r="F429" s="72"/>
    </row>
    <row r="430" spans="1:6" s="389" customFormat="1" ht="14" x14ac:dyDescent="0.3">
      <c r="A430" s="193"/>
      <c r="B430" s="388"/>
      <c r="C430" s="2"/>
      <c r="D430" s="72"/>
      <c r="E430" s="72"/>
      <c r="F430" s="72"/>
    </row>
    <row r="431" spans="1:6" s="389" customFormat="1" ht="14" x14ac:dyDescent="0.3">
      <c r="A431" s="193"/>
      <c r="B431" s="388"/>
      <c r="C431" s="2"/>
      <c r="D431" s="72"/>
      <c r="E431" s="72"/>
      <c r="F431" s="72"/>
    </row>
    <row r="432" spans="1:6" s="389" customFormat="1" ht="14" x14ac:dyDescent="0.3">
      <c r="A432" s="193"/>
      <c r="B432" s="388"/>
      <c r="C432" s="2"/>
      <c r="D432" s="72"/>
      <c r="E432" s="72"/>
      <c r="F432" s="72"/>
    </row>
    <row r="433" spans="1:6" s="389" customFormat="1" ht="14" x14ac:dyDescent="0.3">
      <c r="A433" s="193"/>
      <c r="B433" s="388"/>
      <c r="C433" s="2"/>
      <c r="D433" s="72"/>
      <c r="E433" s="72"/>
      <c r="F433" s="72"/>
    </row>
    <row r="434" spans="1:6" s="389" customFormat="1" ht="14" x14ac:dyDescent="0.3">
      <c r="A434" s="193"/>
      <c r="B434" s="388"/>
      <c r="C434" s="2"/>
      <c r="D434" s="72"/>
      <c r="E434" s="72"/>
      <c r="F434" s="72"/>
    </row>
    <row r="435" spans="1:6" s="389" customFormat="1" ht="14" x14ac:dyDescent="0.3">
      <c r="A435" s="193"/>
      <c r="B435" s="388"/>
      <c r="C435" s="2"/>
      <c r="D435" s="72"/>
      <c r="E435" s="72"/>
      <c r="F435" s="72"/>
    </row>
    <row r="436" spans="1:6" s="389" customFormat="1" ht="14" x14ac:dyDescent="0.3">
      <c r="A436" s="193"/>
      <c r="B436" s="388"/>
      <c r="C436" s="2"/>
      <c r="D436" s="72"/>
      <c r="E436" s="72"/>
      <c r="F436" s="72"/>
    </row>
    <row r="437" spans="1:6" s="389" customFormat="1" ht="14" x14ac:dyDescent="0.3">
      <c r="A437" s="193"/>
      <c r="B437" s="388"/>
      <c r="C437" s="2"/>
      <c r="D437" s="72"/>
      <c r="E437" s="72"/>
      <c r="F437" s="72"/>
    </row>
    <row r="438" spans="1:6" s="389" customFormat="1" ht="14" x14ac:dyDescent="0.3">
      <c r="A438" s="193"/>
      <c r="B438" s="388"/>
      <c r="C438" s="2"/>
      <c r="D438" s="72"/>
      <c r="E438" s="72"/>
      <c r="F438" s="72"/>
    </row>
    <row r="439" spans="1:6" s="389" customFormat="1" ht="14" x14ac:dyDescent="0.3">
      <c r="A439" s="193"/>
      <c r="B439" s="388"/>
      <c r="C439" s="2"/>
      <c r="D439" s="72"/>
      <c r="E439" s="72"/>
      <c r="F439" s="72"/>
    </row>
    <row r="440" spans="1:6" s="389" customFormat="1" ht="14" x14ac:dyDescent="0.3">
      <c r="A440" s="193"/>
      <c r="B440" s="388"/>
      <c r="C440" s="2"/>
      <c r="D440" s="72"/>
      <c r="E440" s="72"/>
      <c r="F440" s="72"/>
    </row>
    <row r="441" spans="1:6" s="389" customFormat="1" ht="14" x14ac:dyDescent="0.3">
      <c r="A441" s="193"/>
      <c r="B441" s="388"/>
      <c r="C441" s="2"/>
      <c r="D441" s="72"/>
      <c r="E441" s="72"/>
      <c r="F441" s="72"/>
    </row>
    <row r="442" spans="1:6" s="389" customFormat="1" ht="14" x14ac:dyDescent="0.3">
      <c r="A442" s="193"/>
      <c r="B442" s="388"/>
      <c r="C442" s="2"/>
      <c r="D442" s="72"/>
      <c r="E442" s="72"/>
      <c r="F442" s="72"/>
    </row>
    <row r="443" spans="1:6" s="389" customFormat="1" ht="14" x14ac:dyDescent="0.3">
      <c r="A443" s="193"/>
      <c r="B443" s="388"/>
      <c r="C443" s="2"/>
      <c r="D443" s="72"/>
      <c r="E443" s="72"/>
      <c r="F443" s="72"/>
    </row>
    <row r="444" spans="1:6" s="389" customFormat="1" ht="14" x14ac:dyDescent="0.3">
      <c r="A444" s="193"/>
      <c r="B444" s="388"/>
      <c r="C444" s="2"/>
      <c r="D444" s="72"/>
      <c r="E444" s="72"/>
      <c r="F444" s="72"/>
    </row>
    <row r="445" spans="1:6" s="389" customFormat="1" ht="14" x14ac:dyDescent="0.3">
      <c r="A445" s="193"/>
      <c r="B445" s="388"/>
      <c r="C445" s="2"/>
      <c r="D445" s="72"/>
      <c r="E445" s="72"/>
      <c r="F445" s="72"/>
    </row>
    <row r="446" spans="1:6" s="389" customFormat="1" ht="14" x14ac:dyDescent="0.3">
      <c r="A446" s="193"/>
      <c r="B446" s="388"/>
      <c r="C446" s="2"/>
      <c r="D446" s="72"/>
      <c r="E446" s="72"/>
      <c r="F446" s="72"/>
    </row>
    <row r="447" spans="1:6" s="389" customFormat="1" ht="14" x14ac:dyDescent="0.3">
      <c r="A447" s="193"/>
      <c r="B447" s="388"/>
      <c r="C447" s="2"/>
      <c r="D447" s="72"/>
      <c r="E447" s="72"/>
      <c r="F447" s="72"/>
    </row>
    <row r="448" spans="1:6" s="389" customFormat="1" ht="14" x14ac:dyDescent="0.3">
      <c r="A448" s="193"/>
      <c r="B448" s="388"/>
      <c r="C448" s="2"/>
      <c r="D448" s="72"/>
      <c r="E448" s="72"/>
      <c r="F448" s="72"/>
    </row>
    <row r="449" spans="1:6" s="389" customFormat="1" ht="14" x14ac:dyDescent="0.3">
      <c r="A449" s="193"/>
      <c r="B449" s="388"/>
      <c r="C449" s="2"/>
      <c r="D449" s="72"/>
      <c r="E449" s="72"/>
      <c r="F449" s="72"/>
    </row>
    <row r="450" spans="1:6" s="389" customFormat="1" ht="14" x14ac:dyDescent="0.3">
      <c r="A450" s="193"/>
      <c r="B450" s="388"/>
      <c r="C450" s="2"/>
      <c r="D450" s="72"/>
      <c r="E450" s="72"/>
      <c r="F450" s="72"/>
    </row>
    <row r="451" spans="1:6" s="389" customFormat="1" ht="14" x14ac:dyDescent="0.3">
      <c r="A451" s="193"/>
      <c r="B451" s="388"/>
      <c r="C451" s="2"/>
      <c r="D451" s="72"/>
      <c r="E451" s="72"/>
      <c r="F451" s="72"/>
    </row>
    <row r="452" spans="1:6" s="389" customFormat="1" ht="14" x14ac:dyDescent="0.3">
      <c r="A452" s="193"/>
      <c r="B452" s="388"/>
      <c r="C452" s="2"/>
      <c r="D452" s="72"/>
      <c r="E452" s="72"/>
      <c r="F452" s="72"/>
    </row>
    <row r="453" spans="1:6" s="389" customFormat="1" ht="14" x14ac:dyDescent="0.3">
      <c r="A453" s="193"/>
      <c r="B453" s="388"/>
      <c r="C453" s="2"/>
      <c r="D453" s="72"/>
      <c r="E453" s="72"/>
      <c r="F453" s="72"/>
    </row>
    <row r="454" spans="1:6" s="389" customFormat="1" ht="14" x14ac:dyDescent="0.3">
      <c r="A454" s="193"/>
      <c r="B454" s="388"/>
      <c r="C454" s="2"/>
      <c r="D454" s="72"/>
      <c r="E454" s="72"/>
      <c r="F454" s="72"/>
    </row>
    <row r="455" spans="1:6" s="389" customFormat="1" ht="14" x14ac:dyDescent="0.3">
      <c r="A455" s="193"/>
      <c r="B455" s="388"/>
      <c r="C455" s="2"/>
      <c r="D455" s="72"/>
      <c r="E455" s="72"/>
      <c r="F455" s="72"/>
    </row>
    <row r="456" spans="1:6" s="389" customFormat="1" ht="14" x14ac:dyDescent="0.3">
      <c r="A456" s="193"/>
      <c r="B456" s="388"/>
      <c r="C456" s="2"/>
      <c r="D456" s="72"/>
      <c r="E456" s="72"/>
      <c r="F456" s="72"/>
    </row>
    <row r="457" spans="1:6" s="389" customFormat="1" ht="14" x14ac:dyDescent="0.3">
      <c r="A457" s="193"/>
      <c r="B457" s="388"/>
      <c r="C457" s="2"/>
      <c r="D457" s="72"/>
      <c r="E457" s="72"/>
      <c r="F457" s="72"/>
    </row>
    <row r="458" spans="1:6" s="389" customFormat="1" ht="14" x14ac:dyDescent="0.3">
      <c r="A458" s="193"/>
      <c r="B458" s="388"/>
      <c r="C458" s="2"/>
      <c r="D458" s="72"/>
      <c r="E458" s="72"/>
      <c r="F458" s="72"/>
    </row>
    <row r="459" spans="1:6" s="389" customFormat="1" ht="14" x14ac:dyDescent="0.3">
      <c r="A459" s="193"/>
      <c r="B459" s="388"/>
      <c r="C459" s="2"/>
      <c r="D459" s="72"/>
      <c r="E459" s="72"/>
      <c r="F459" s="72"/>
    </row>
    <row r="460" spans="1:6" s="389" customFormat="1" ht="14" x14ac:dyDescent="0.3">
      <c r="A460" s="193"/>
      <c r="B460" s="388"/>
      <c r="C460" s="2"/>
      <c r="D460" s="72"/>
      <c r="E460" s="72"/>
      <c r="F460" s="72"/>
    </row>
    <row r="461" spans="1:6" s="389" customFormat="1" ht="14" x14ac:dyDescent="0.3">
      <c r="A461" s="193"/>
      <c r="B461" s="388"/>
      <c r="C461" s="2"/>
      <c r="D461" s="72"/>
      <c r="E461" s="72"/>
      <c r="F461" s="72"/>
    </row>
    <row r="462" spans="1:6" s="389" customFormat="1" ht="14" x14ac:dyDescent="0.3">
      <c r="A462" s="193"/>
      <c r="B462" s="388"/>
      <c r="C462" s="2"/>
      <c r="D462" s="72"/>
      <c r="E462" s="72"/>
      <c r="F462" s="72"/>
    </row>
    <row r="463" spans="1:6" s="389" customFormat="1" ht="14" x14ac:dyDescent="0.3">
      <c r="A463" s="193"/>
      <c r="B463" s="388"/>
      <c r="C463" s="2"/>
      <c r="D463" s="72"/>
      <c r="E463" s="72"/>
      <c r="F463" s="72"/>
    </row>
    <row r="464" spans="1:6" s="389" customFormat="1" ht="14" x14ac:dyDescent="0.3">
      <c r="A464" s="193"/>
      <c r="B464" s="388"/>
      <c r="C464" s="2"/>
      <c r="D464" s="72"/>
      <c r="E464" s="72"/>
      <c r="F464" s="72"/>
    </row>
    <row r="465" spans="1:6" s="389" customFormat="1" ht="14" x14ac:dyDescent="0.3">
      <c r="A465" s="193"/>
      <c r="B465" s="388"/>
      <c r="C465" s="2"/>
      <c r="D465" s="72"/>
      <c r="E465" s="72"/>
      <c r="F465" s="72"/>
    </row>
    <row r="466" spans="1:6" s="389" customFormat="1" ht="14" x14ac:dyDescent="0.3">
      <c r="A466" s="193"/>
      <c r="B466" s="388"/>
      <c r="C466" s="2"/>
      <c r="D466" s="72"/>
      <c r="E466" s="72"/>
      <c r="F466" s="72"/>
    </row>
    <row r="467" spans="1:6" s="389" customFormat="1" ht="14" x14ac:dyDescent="0.3">
      <c r="A467" s="193"/>
      <c r="B467" s="388"/>
      <c r="C467" s="2"/>
      <c r="D467" s="72"/>
      <c r="E467" s="72"/>
      <c r="F467" s="72"/>
    </row>
    <row r="468" spans="1:6" s="389" customFormat="1" ht="14" x14ac:dyDescent="0.3">
      <c r="A468" s="193"/>
      <c r="B468" s="388"/>
      <c r="C468" s="2"/>
      <c r="D468" s="72"/>
      <c r="E468" s="72"/>
      <c r="F468" s="72"/>
    </row>
    <row r="469" spans="1:6" s="389" customFormat="1" ht="14" x14ac:dyDescent="0.3">
      <c r="A469" s="193"/>
      <c r="B469" s="388"/>
      <c r="C469" s="2"/>
      <c r="D469" s="72"/>
      <c r="E469" s="72"/>
      <c r="F469" s="72"/>
    </row>
    <row r="470" spans="1:6" s="389" customFormat="1" ht="14" x14ac:dyDescent="0.3">
      <c r="A470" s="193"/>
      <c r="B470" s="388"/>
      <c r="C470" s="2"/>
      <c r="D470" s="72"/>
      <c r="E470" s="72"/>
      <c r="F470" s="72"/>
    </row>
    <row r="471" spans="1:6" s="389" customFormat="1" ht="14" x14ac:dyDescent="0.3">
      <c r="A471" s="193"/>
      <c r="B471" s="388"/>
      <c r="C471" s="2"/>
      <c r="D471" s="72"/>
      <c r="E471" s="72"/>
      <c r="F471" s="72"/>
    </row>
    <row r="472" spans="1:6" s="389" customFormat="1" ht="14" x14ac:dyDescent="0.3">
      <c r="A472" s="193"/>
      <c r="B472" s="388"/>
      <c r="C472" s="2"/>
      <c r="D472" s="72"/>
      <c r="E472" s="72"/>
      <c r="F472" s="72"/>
    </row>
    <row r="473" spans="1:6" s="389" customFormat="1" ht="14" x14ac:dyDescent="0.3">
      <c r="A473" s="193"/>
      <c r="B473" s="388"/>
      <c r="C473" s="2"/>
      <c r="D473" s="72"/>
      <c r="E473" s="72"/>
      <c r="F473" s="72"/>
    </row>
    <row r="474" spans="1:6" s="389" customFormat="1" ht="14" x14ac:dyDescent="0.3">
      <c r="A474" s="193"/>
      <c r="B474" s="388"/>
      <c r="C474" s="2"/>
      <c r="D474" s="72"/>
      <c r="E474" s="72"/>
      <c r="F474" s="72"/>
    </row>
    <row r="475" spans="1:6" s="389" customFormat="1" ht="14" x14ac:dyDescent="0.3">
      <c r="A475" s="193"/>
      <c r="B475" s="388"/>
      <c r="C475" s="2"/>
      <c r="D475" s="72"/>
      <c r="E475" s="72"/>
      <c r="F475" s="72"/>
    </row>
    <row r="476" spans="1:6" s="389" customFormat="1" ht="14" x14ac:dyDescent="0.3">
      <c r="A476" s="193"/>
      <c r="B476" s="388"/>
      <c r="C476" s="2"/>
      <c r="D476" s="72"/>
      <c r="E476" s="72"/>
      <c r="F476" s="72"/>
    </row>
    <row r="477" spans="1:6" s="389" customFormat="1" ht="14" x14ac:dyDescent="0.3">
      <c r="A477" s="193"/>
      <c r="B477" s="388"/>
      <c r="C477" s="2"/>
      <c r="D477" s="72"/>
      <c r="E477" s="72"/>
      <c r="F477" s="72"/>
    </row>
    <row r="478" spans="1:6" s="389" customFormat="1" ht="14" x14ac:dyDescent="0.3">
      <c r="A478" s="193"/>
      <c r="B478" s="388"/>
      <c r="C478" s="2"/>
      <c r="D478" s="72"/>
      <c r="E478" s="72"/>
      <c r="F478" s="72"/>
    </row>
    <row r="479" spans="1:6" s="389" customFormat="1" ht="14" x14ac:dyDescent="0.3">
      <c r="A479" s="193"/>
      <c r="B479" s="388"/>
      <c r="C479" s="2"/>
      <c r="D479" s="72"/>
      <c r="E479" s="72"/>
      <c r="F479" s="72"/>
    </row>
    <row r="480" spans="1:6" s="389" customFormat="1" ht="14" x14ac:dyDescent="0.3">
      <c r="A480" s="193"/>
      <c r="B480" s="388"/>
      <c r="C480" s="2"/>
      <c r="D480" s="72"/>
      <c r="E480" s="72"/>
      <c r="F480" s="72"/>
    </row>
    <row r="481" spans="1:6" s="389" customFormat="1" ht="14" x14ac:dyDescent="0.3">
      <c r="A481" s="193"/>
      <c r="B481" s="388"/>
      <c r="C481" s="2"/>
      <c r="D481" s="72"/>
      <c r="E481" s="72"/>
      <c r="F481" s="72"/>
    </row>
    <row r="482" spans="1:6" s="389" customFormat="1" ht="14" x14ac:dyDescent="0.3">
      <c r="A482" s="193"/>
      <c r="B482" s="388"/>
      <c r="C482" s="2"/>
      <c r="D482" s="72"/>
      <c r="E482" s="72"/>
      <c r="F482" s="72"/>
    </row>
    <row r="483" spans="1:6" s="389" customFormat="1" ht="14" x14ac:dyDescent="0.3">
      <c r="A483" s="193"/>
      <c r="B483" s="388"/>
      <c r="C483" s="2"/>
      <c r="D483" s="72"/>
      <c r="E483" s="72"/>
      <c r="F483" s="72"/>
    </row>
    <row r="484" spans="1:6" s="389" customFormat="1" ht="14" x14ac:dyDescent="0.3">
      <c r="A484" s="193"/>
      <c r="B484" s="388"/>
      <c r="C484" s="2"/>
      <c r="D484" s="72"/>
      <c r="E484" s="72"/>
      <c r="F484" s="72"/>
    </row>
    <row r="485" spans="1:6" s="389" customFormat="1" ht="14" x14ac:dyDescent="0.3">
      <c r="A485" s="193"/>
      <c r="B485" s="388"/>
      <c r="C485" s="2"/>
      <c r="D485" s="72"/>
      <c r="E485" s="72"/>
      <c r="F485" s="72"/>
    </row>
    <row r="486" spans="1:6" s="389" customFormat="1" ht="14" x14ac:dyDescent="0.3">
      <c r="A486" s="193"/>
      <c r="B486" s="388"/>
      <c r="C486" s="2"/>
      <c r="D486" s="72"/>
      <c r="E486" s="72"/>
      <c r="F486" s="72"/>
    </row>
    <row r="487" spans="1:6" s="389" customFormat="1" ht="14" x14ac:dyDescent="0.3">
      <c r="A487" s="193"/>
      <c r="B487" s="388"/>
      <c r="C487" s="2"/>
      <c r="D487" s="72"/>
      <c r="E487" s="72"/>
      <c r="F487" s="72"/>
    </row>
    <row r="488" spans="1:6" s="389" customFormat="1" ht="14" x14ac:dyDescent="0.3">
      <c r="A488" s="193"/>
      <c r="B488" s="388"/>
      <c r="C488" s="2"/>
      <c r="D488" s="72"/>
      <c r="E488" s="72"/>
      <c r="F488" s="72"/>
    </row>
    <row r="489" spans="1:6" s="389" customFormat="1" ht="14" x14ac:dyDescent="0.3">
      <c r="A489" s="193"/>
      <c r="B489" s="388"/>
      <c r="C489" s="2"/>
      <c r="D489" s="72"/>
      <c r="E489" s="72"/>
      <c r="F489" s="72"/>
    </row>
    <row r="490" spans="1:6" s="389" customFormat="1" ht="14" x14ac:dyDescent="0.3">
      <c r="A490" s="193"/>
      <c r="B490" s="388"/>
      <c r="C490" s="2"/>
      <c r="D490" s="72"/>
      <c r="E490" s="72"/>
      <c r="F490" s="72"/>
    </row>
    <row r="491" spans="1:6" s="389" customFormat="1" ht="14" x14ac:dyDescent="0.3">
      <c r="A491" s="193"/>
      <c r="B491" s="388"/>
      <c r="C491" s="2"/>
      <c r="D491" s="72"/>
      <c r="E491" s="72"/>
      <c r="F491" s="72"/>
    </row>
    <row r="492" spans="1:6" s="389" customFormat="1" ht="14" x14ac:dyDescent="0.3">
      <c r="A492" s="193"/>
      <c r="B492" s="388"/>
      <c r="C492" s="2"/>
      <c r="D492" s="72"/>
      <c r="E492" s="72"/>
      <c r="F492" s="72"/>
    </row>
    <row r="493" spans="1:6" s="389" customFormat="1" ht="14" x14ac:dyDescent="0.3">
      <c r="A493" s="193"/>
      <c r="B493" s="388"/>
      <c r="C493" s="2"/>
      <c r="D493" s="72"/>
      <c r="E493" s="72"/>
      <c r="F493" s="72"/>
    </row>
    <row r="494" spans="1:6" s="389" customFormat="1" ht="14" x14ac:dyDescent="0.3">
      <c r="A494" s="193"/>
      <c r="B494" s="388"/>
      <c r="C494" s="2"/>
      <c r="D494" s="72"/>
      <c r="E494" s="72"/>
      <c r="F494" s="72"/>
    </row>
    <row r="495" spans="1:6" s="389" customFormat="1" ht="14" x14ac:dyDescent="0.3">
      <c r="A495" s="193"/>
      <c r="B495" s="388"/>
      <c r="C495" s="2"/>
      <c r="D495" s="72"/>
      <c r="E495" s="72"/>
      <c r="F495" s="72"/>
    </row>
    <row r="496" spans="1:6" s="389" customFormat="1" ht="14" x14ac:dyDescent="0.3">
      <c r="A496" s="193"/>
      <c r="B496" s="388"/>
      <c r="C496" s="2"/>
      <c r="D496" s="72"/>
      <c r="E496" s="72"/>
      <c r="F496" s="72"/>
    </row>
    <row r="497" spans="1:6" s="389" customFormat="1" ht="14" x14ac:dyDescent="0.3">
      <c r="A497" s="193"/>
      <c r="B497" s="388"/>
      <c r="C497" s="2"/>
      <c r="D497" s="72"/>
      <c r="E497" s="72"/>
      <c r="F497" s="72"/>
    </row>
    <row r="498" spans="1:6" s="389" customFormat="1" ht="14" x14ac:dyDescent="0.3">
      <c r="A498" s="193"/>
      <c r="B498" s="388"/>
      <c r="C498" s="2"/>
      <c r="D498" s="72"/>
      <c r="E498" s="72"/>
      <c r="F498" s="72"/>
    </row>
    <row r="499" spans="1:6" s="389" customFormat="1" ht="14" x14ac:dyDescent="0.3">
      <c r="A499" s="193"/>
      <c r="B499" s="388"/>
      <c r="C499" s="2"/>
      <c r="D499" s="72"/>
      <c r="E499" s="72"/>
      <c r="F499" s="72"/>
    </row>
    <row r="500" spans="1:6" s="389" customFormat="1" ht="14" x14ac:dyDescent="0.3">
      <c r="A500" s="193"/>
      <c r="B500" s="388"/>
      <c r="C500" s="2"/>
      <c r="D500" s="72"/>
      <c r="E500" s="72"/>
      <c r="F500" s="72"/>
    </row>
  </sheetData>
  <sheetProtection algorithmName="SHA-512" hashValue="q0PNoAj9sy6IVkCxY10FXPG9yK/Pylie0Xn8hpSarcHmoBsfYLulhBtxyjxgNz/yDr4zFUColBe6ABbVYOnAYg==" saltValue="jzGVwfU7609wtkxVj2v01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25"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BC62"/>
  <sheetViews>
    <sheetView showGridLines="0" zoomScale="80" zoomScaleNormal="80" workbookViewId="0"/>
  </sheetViews>
  <sheetFormatPr defaultColWidth="8.81640625" defaultRowHeight="14.5" x14ac:dyDescent="0.35"/>
  <cols>
    <col min="1" max="1" width="81.7265625" style="2" customWidth="1"/>
    <col min="2" max="2" width="10.1796875" customWidth="1"/>
    <col min="3" max="12" width="11.7265625" customWidth="1"/>
    <col min="13" max="13" width="2.81640625" customWidth="1"/>
    <col min="14" max="19" width="10.81640625" customWidth="1"/>
    <col min="20" max="21" width="11.7265625" bestFit="1" customWidth="1"/>
    <col min="22" max="22" width="12.26953125" bestFit="1" customWidth="1"/>
    <col min="23" max="23" width="11.7265625" bestFit="1" customWidth="1"/>
    <col min="25" max="38" width="0" hidden="1" customWidth="1"/>
  </cols>
  <sheetData>
    <row r="1" spans="1:23" ht="30" customHeight="1" x14ac:dyDescent="0.35">
      <c r="A1" s="170" t="str">
        <f>'Assumptions input'!A1</f>
        <v>Icosapent ethyl with statin therapy for reducing the risk of cardiovascular events in people with raised triglycerides</v>
      </c>
      <c r="B1" s="196"/>
      <c r="C1" s="196"/>
      <c r="D1" s="196"/>
      <c r="E1" s="196"/>
      <c r="F1" s="196"/>
      <c r="G1" s="196" t="s">
        <v>3</v>
      </c>
      <c r="H1" s="196" t="s">
        <v>3</v>
      </c>
      <c r="I1" s="196" t="s">
        <v>3</v>
      </c>
      <c r="J1" s="196" t="s">
        <v>3</v>
      </c>
      <c r="K1" s="196" t="s">
        <v>3</v>
      </c>
      <c r="L1" s="196" t="s">
        <v>3</v>
      </c>
      <c r="M1" s="196" t="s">
        <v>3</v>
      </c>
      <c r="N1" s="196" t="s">
        <v>3</v>
      </c>
      <c r="O1" s="196" t="s">
        <v>3</v>
      </c>
      <c r="P1" s="196" t="s">
        <v>3</v>
      </c>
      <c r="Q1" s="196" t="s">
        <v>3</v>
      </c>
      <c r="R1" s="196" t="s">
        <v>3</v>
      </c>
      <c r="S1" s="196" t="s">
        <v>3</v>
      </c>
      <c r="T1" s="196" t="s">
        <v>3</v>
      </c>
      <c r="U1" s="196" t="s">
        <v>3</v>
      </c>
      <c r="V1" s="196" t="s">
        <v>3</v>
      </c>
      <c r="W1" s="196" t="s">
        <v>3</v>
      </c>
    </row>
    <row r="2" spans="1:23" ht="30" customHeight="1" x14ac:dyDescent="0.35">
      <c r="A2" s="195" t="s">
        <v>568</v>
      </c>
      <c r="B2" s="196" t="s">
        <v>3</v>
      </c>
      <c r="C2" s="196" t="s">
        <v>3</v>
      </c>
      <c r="D2" s="196" t="s">
        <v>3</v>
      </c>
      <c r="E2" s="196" t="s">
        <v>3</v>
      </c>
      <c r="F2" s="196" t="s">
        <v>3</v>
      </c>
      <c r="G2" s="196" t="s">
        <v>3</v>
      </c>
      <c r="H2" s="196" t="s">
        <v>3</v>
      </c>
      <c r="I2" s="196"/>
      <c r="J2" s="196" t="s">
        <v>3</v>
      </c>
      <c r="K2" s="196" t="s">
        <v>3</v>
      </c>
      <c r="L2" s="196" t="s">
        <v>3</v>
      </c>
      <c r="M2" s="196" t="s">
        <v>3</v>
      </c>
      <c r="N2" s="196" t="s">
        <v>3</v>
      </c>
      <c r="O2" s="196" t="s">
        <v>3</v>
      </c>
      <c r="P2" s="196" t="s">
        <v>3</v>
      </c>
      <c r="Q2" s="196" t="s">
        <v>3</v>
      </c>
      <c r="R2" s="196" t="s">
        <v>3</v>
      </c>
      <c r="S2" s="196" t="s">
        <v>3</v>
      </c>
      <c r="T2" s="196" t="s">
        <v>3</v>
      </c>
      <c r="U2" s="196" t="s">
        <v>3</v>
      </c>
      <c r="V2" s="196" t="s">
        <v>3</v>
      </c>
      <c r="W2" s="196" t="s">
        <v>3</v>
      </c>
    </row>
    <row r="3" spans="1:23" ht="15" thickBot="1" x14ac:dyDescent="0.4">
      <c r="A3" s="353" t="s">
        <v>3</v>
      </c>
      <c r="B3" s="360" t="s">
        <v>3</v>
      </c>
      <c r="C3" s="360" t="s">
        <v>3</v>
      </c>
      <c r="D3" s="360" t="s">
        <v>3</v>
      </c>
      <c r="E3" s="360" t="s">
        <v>3</v>
      </c>
      <c r="F3" s="360" t="s">
        <v>3</v>
      </c>
      <c r="G3" s="360" t="s">
        <v>3</v>
      </c>
      <c r="H3" s="360" t="s">
        <v>3</v>
      </c>
      <c r="I3" s="360" t="s">
        <v>3</v>
      </c>
      <c r="J3" s="360" t="s">
        <v>3</v>
      </c>
      <c r="K3" s="360" t="s">
        <v>3</v>
      </c>
      <c r="L3" s="360" t="s">
        <v>3</v>
      </c>
      <c r="M3" s="360" t="s">
        <v>3</v>
      </c>
      <c r="N3" s="360" t="s">
        <v>3</v>
      </c>
      <c r="O3" s="360" t="s">
        <v>3</v>
      </c>
      <c r="P3" s="360" t="s">
        <v>3</v>
      </c>
      <c r="Q3" s="360" t="s">
        <v>3</v>
      </c>
      <c r="R3" s="360" t="s">
        <v>3</v>
      </c>
      <c r="S3" s="360" t="s">
        <v>3</v>
      </c>
      <c r="T3" s="360" t="s">
        <v>3</v>
      </c>
      <c r="U3" s="360" t="s">
        <v>3</v>
      </c>
      <c r="V3" s="360" t="s">
        <v>3</v>
      </c>
      <c r="W3" s="360" t="s">
        <v>3</v>
      </c>
    </row>
    <row r="4" spans="1:23" s="439" customFormat="1" ht="31.5" customHeight="1" thickBot="1" x14ac:dyDescent="0.4">
      <c r="A4" s="440" t="s">
        <v>746</v>
      </c>
      <c r="B4" s="441">
        <v>1</v>
      </c>
      <c r="C4" s="233" t="str">
        <f>VLOOKUP(B4,'Population selection'!B561:C573,2,0)</f>
        <v>All population</v>
      </c>
      <c r="D4" s="442"/>
      <c r="E4" s="442"/>
      <c r="F4" s="438"/>
      <c r="G4" s="438"/>
      <c r="H4" s="438"/>
      <c r="I4" s="438"/>
      <c r="J4" s="438"/>
      <c r="K4" s="438"/>
      <c r="L4" s="438"/>
      <c r="M4" s="438"/>
      <c r="N4" s="438"/>
      <c r="O4" s="438"/>
      <c r="P4" s="438"/>
      <c r="Q4" s="438"/>
      <c r="R4" s="438"/>
      <c r="S4" s="438"/>
      <c r="T4" s="438"/>
      <c r="U4" s="438"/>
      <c r="V4" s="438"/>
      <c r="W4" s="438"/>
    </row>
    <row r="5" spans="1:23" x14ac:dyDescent="0.35">
      <c r="A5" s="353"/>
      <c r="B5" s="360"/>
      <c r="C5" s="360"/>
      <c r="D5" s="360"/>
      <c r="E5" s="360"/>
      <c r="F5" s="360"/>
      <c r="G5" s="360"/>
      <c r="H5" s="360"/>
      <c r="I5" s="360"/>
      <c r="J5" s="360"/>
      <c r="K5" s="360"/>
      <c r="L5" s="360"/>
      <c r="M5" s="360"/>
      <c r="N5" s="360"/>
      <c r="O5" s="360"/>
      <c r="P5" s="360"/>
      <c r="Q5" s="360"/>
      <c r="R5" s="360"/>
      <c r="S5" s="360"/>
      <c r="T5" s="360"/>
      <c r="U5" s="360"/>
      <c r="V5" s="360"/>
      <c r="W5" s="360"/>
    </row>
    <row r="6" spans="1:23" x14ac:dyDescent="0.35">
      <c r="A6" s="475"/>
      <c r="B6" s="361"/>
      <c r="C6" s="361"/>
      <c r="D6" s="361"/>
      <c r="E6" s="360"/>
      <c r="F6" s="360"/>
      <c r="G6" s="360"/>
      <c r="H6" s="360"/>
      <c r="I6" s="360"/>
      <c r="J6" s="360"/>
      <c r="K6" s="360"/>
      <c r="L6" s="360"/>
      <c r="M6" s="360"/>
      <c r="N6" s="360"/>
      <c r="O6" s="360"/>
      <c r="P6" s="360"/>
      <c r="Q6" s="360"/>
      <c r="R6" s="360"/>
      <c r="S6" s="360"/>
      <c r="T6" s="360"/>
      <c r="U6" s="360"/>
      <c r="V6" s="360"/>
      <c r="W6" s="360"/>
    </row>
    <row r="7" spans="1:23" x14ac:dyDescent="0.35">
      <c r="A7" s="14" t="s">
        <v>387</v>
      </c>
      <c r="E7" s="360" t="s">
        <v>3</v>
      </c>
      <c r="F7" s="360" t="s">
        <v>3</v>
      </c>
      <c r="G7" s="360" t="s">
        <v>3</v>
      </c>
      <c r="H7" s="360" t="s">
        <v>3</v>
      </c>
      <c r="I7" s="360" t="s">
        <v>3</v>
      </c>
      <c r="J7" s="360" t="s">
        <v>3</v>
      </c>
      <c r="K7" s="360" t="s">
        <v>3</v>
      </c>
      <c r="L7" s="360" t="s">
        <v>3</v>
      </c>
      <c r="M7" s="360" t="s">
        <v>3</v>
      </c>
      <c r="N7" s="360" t="s">
        <v>3</v>
      </c>
      <c r="O7" s="360" t="s">
        <v>3</v>
      </c>
      <c r="P7" s="360" t="s">
        <v>3</v>
      </c>
      <c r="Q7" s="360" t="s">
        <v>3</v>
      </c>
      <c r="R7" s="360" t="s">
        <v>3</v>
      </c>
      <c r="S7" s="360" t="s">
        <v>3</v>
      </c>
      <c r="T7" s="360" t="s">
        <v>3</v>
      </c>
      <c r="U7" s="360" t="s">
        <v>3</v>
      </c>
      <c r="V7" s="360" t="s">
        <v>3</v>
      </c>
      <c r="W7" s="360" t="s">
        <v>3</v>
      </c>
    </row>
    <row r="8" spans="1:23" x14ac:dyDescent="0.35">
      <c r="A8" s="14" t="s">
        <v>301</v>
      </c>
      <c r="B8" s="360" t="s">
        <v>3</v>
      </c>
      <c r="C8" s="360" t="s">
        <v>3</v>
      </c>
      <c r="D8" s="360" t="s">
        <v>3</v>
      </c>
      <c r="E8" s="360" t="s">
        <v>3</v>
      </c>
      <c r="F8" s="360" t="s">
        <v>3</v>
      </c>
      <c r="G8" s="360" t="s">
        <v>3</v>
      </c>
      <c r="H8" s="360" t="s">
        <v>3</v>
      </c>
      <c r="I8" s="360" t="s">
        <v>3</v>
      </c>
      <c r="J8" s="360" t="s">
        <v>3</v>
      </c>
      <c r="K8" s="360" t="s">
        <v>3</v>
      </c>
      <c r="L8" s="360" t="s">
        <v>3</v>
      </c>
      <c r="M8" s="360" t="s">
        <v>3</v>
      </c>
      <c r="N8" s="360" t="s">
        <v>3</v>
      </c>
      <c r="O8" s="360" t="s">
        <v>3</v>
      </c>
      <c r="P8" s="360" t="s">
        <v>3</v>
      </c>
      <c r="Q8" s="360" t="s">
        <v>3</v>
      </c>
      <c r="R8" s="360" t="s">
        <v>3</v>
      </c>
      <c r="S8" s="360" t="s">
        <v>3</v>
      </c>
      <c r="T8" s="360" t="s">
        <v>3</v>
      </c>
      <c r="U8" s="360" t="s">
        <v>3</v>
      </c>
      <c r="V8" s="360" t="s">
        <v>3</v>
      </c>
      <c r="W8" s="360" t="s">
        <v>3</v>
      </c>
    </row>
    <row r="9" spans="1:23" x14ac:dyDescent="0.35">
      <c r="A9" s="14"/>
      <c r="B9" s="360"/>
      <c r="C9" s="360"/>
      <c r="D9" s="360"/>
      <c r="E9" s="360"/>
      <c r="F9" s="360"/>
      <c r="G9" s="360"/>
      <c r="H9" s="360"/>
      <c r="I9" s="360"/>
      <c r="J9" s="360"/>
      <c r="K9" s="360"/>
      <c r="L9" s="360"/>
      <c r="M9" s="360"/>
      <c r="N9" s="360"/>
      <c r="O9" s="360"/>
      <c r="P9" s="360"/>
      <c r="Q9" s="360"/>
      <c r="R9" s="360"/>
      <c r="S9" s="360"/>
      <c r="T9" s="360"/>
      <c r="U9" s="360"/>
      <c r="V9" s="360"/>
      <c r="W9" s="360"/>
    </row>
    <row r="10" spans="1:23" x14ac:dyDescent="0.35">
      <c r="A10" s="14"/>
      <c r="B10" s="360"/>
      <c r="C10" s="360"/>
      <c r="D10" s="360"/>
      <c r="E10" s="360"/>
      <c r="F10" s="360"/>
      <c r="G10" s="360"/>
      <c r="H10" s="360"/>
      <c r="I10" s="360"/>
      <c r="J10" s="360"/>
      <c r="K10" s="360"/>
      <c r="L10" s="360"/>
      <c r="M10" s="360"/>
      <c r="N10" s="360"/>
      <c r="O10" s="360"/>
      <c r="P10" s="360"/>
      <c r="Q10" s="360"/>
      <c r="R10" s="360"/>
      <c r="S10" s="360"/>
      <c r="T10" s="360"/>
      <c r="U10" s="360"/>
      <c r="V10" s="360"/>
      <c r="W10" s="360"/>
    </row>
    <row r="11" spans="1:23" x14ac:dyDescent="0.35">
      <c r="A11" s="14"/>
      <c r="B11" s="360"/>
      <c r="C11" s="360"/>
      <c r="D11" s="360"/>
      <c r="E11" s="360"/>
      <c r="F11" s="360"/>
      <c r="G11" s="360"/>
      <c r="H11" s="360"/>
      <c r="I11" s="360"/>
      <c r="J11" s="360"/>
      <c r="K11" s="360"/>
      <c r="L11" s="360"/>
      <c r="M11" s="360"/>
      <c r="N11" s="360"/>
      <c r="O11" s="360"/>
      <c r="P11" s="360"/>
      <c r="Q11" s="360"/>
      <c r="R11" s="360"/>
      <c r="S11" s="360"/>
      <c r="T11" s="360"/>
      <c r="U11" s="360"/>
      <c r="V11" s="360"/>
      <c r="W11" s="360"/>
    </row>
    <row r="12" spans="1:23" ht="15" thickBot="1" x14ac:dyDescent="0.4">
      <c r="A12" s="361" t="s">
        <v>3</v>
      </c>
      <c r="B12" s="360" t="s">
        <v>3</v>
      </c>
      <c r="C12" s="360" t="s">
        <v>3</v>
      </c>
      <c r="D12" s="360" t="s">
        <v>3</v>
      </c>
      <c r="E12" s="360" t="s">
        <v>3</v>
      </c>
      <c r="F12" s="360" t="s">
        <v>3</v>
      </c>
      <c r="G12" s="360" t="s">
        <v>3</v>
      </c>
      <c r="H12" s="360" t="s">
        <v>3</v>
      </c>
      <c r="I12" s="360" t="s">
        <v>3</v>
      </c>
      <c r="J12" s="360" t="s">
        <v>3</v>
      </c>
      <c r="K12" s="360" t="s">
        <v>3</v>
      </c>
      <c r="L12" s="360" t="s">
        <v>3</v>
      </c>
      <c r="M12" s="360" t="s">
        <v>3</v>
      </c>
      <c r="N12" s="360" t="s">
        <v>3</v>
      </c>
      <c r="O12" s="360" t="s">
        <v>3</v>
      </c>
      <c r="P12" s="360" t="s">
        <v>3</v>
      </c>
      <c r="Q12" s="360" t="s">
        <v>3</v>
      </c>
      <c r="R12" s="360" t="s">
        <v>3</v>
      </c>
      <c r="S12" s="360" t="s">
        <v>3</v>
      </c>
      <c r="T12" s="360" t="s">
        <v>3</v>
      </c>
      <c r="U12" s="360" t="s">
        <v>3</v>
      </c>
      <c r="V12" s="360" t="s">
        <v>3</v>
      </c>
      <c r="W12" s="360" t="s">
        <v>3</v>
      </c>
    </row>
    <row r="13" spans="1:23" ht="90" customHeight="1" x14ac:dyDescent="0.35">
      <c r="A13" s="474" t="s">
        <v>754</v>
      </c>
      <c r="B13" s="197" t="s">
        <v>486</v>
      </c>
      <c r="C13" s="431" t="s">
        <v>593</v>
      </c>
      <c r="D13" s="432" t="s">
        <v>594</v>
      </c>
      <c r="E13" s="432" t="s">
        <v>595</v>
      </c>
      <c r="F13" s="432" t="s">
        <v>596</v>
      </c>
      <c r="G13" s="433" t="s">
        <v>597</v>
      </c>
      <c r="H13" s="480" t="s">
        <v>598</v>
      </c>
      <c r="I13" s="443" t="s">
        <v>599</v>
      </c>
      <c r="J13" s="434" t="s">
        <v>600</v>
      </c>
      <c r="K13" s="434" t="s">
        <v>601</v>
      </c>
      <c r="L13" s="481" t="s">
        <v>602</v>
      </c>
      <c r="M13" s="360" t="s">
        <v>3</v>
      </c>
      <c r="N13" s="360" t="s">
        <v>3</v>
      </c>
      <c r="O13" s="360" t="s">
        <v>3</v>
      </c>
      <c r="P13" s="360" t="s">
        <v>3</v>
      </c>
      <c r="Q13" s="360" t="s">
        <v>3</v>
      </c>
      <c r="R13" s="360" t="s">
        <v>3</v>
      </c>
      <c r="S13" s="360" t="s">
        <v>3</v>
      </c>
      <c r="T13" s="360" t="s">
        <v>3</v>
      </c>
      <c r="U13" s="360" t="s">
        <v>3</v>
      </c>
      <c r="V13" s="360" t="s">
        <v>3</v>
      </c>
      <c r="W13" s="360" t="s">
        <v>3</v>
      </c>
    </row>
    <row r="14" spans="1:23" s="489" customFormat="1" ht="30" customHeight="1" x14ac:dyDescent="0.35">
      <c r="A14" s="485"/>
      <c r="B14" s="486"/>
      <c r="C14" s="487"/>
      <c r="D14" s="487"/>
      <c r="E14" s="487"/>
      <c r="F14" s="487"/>
      <c r="G14" s="487"/>
      <c r="H14" s="487"/>
      <c r="I14" s="487"/>
      <c r="J14" s="487"/>
      <c r="K14" s="487"/>
      <c r="L14" s="488"/>
      <c r="M14" s="393" t="s">
        <v>3</v>
      </c>
      <c r="N14" s="393" t="s">
        <v>3</v>
      </c>
      <c r="O14" s="393" t="s">
        <v>3</v>
      </c>
      <c r="P14" s="393" t="s">
        <v>3</v>
      </c>
      <c r="Q14" s="393" t="s">
        <v>3</v>
      </c>
      <c r="R14" s="393" t="s">
        <v>3</v>
      </c>
      <c r="S14" s="393" t="s">
        <v>3</v>
      </c>
      <c r="T14" s="393" t="s">
        <v>3</v>
      </c>
      <c r="U14" s="393" t="s">
        <v>3</v>
      </c>
      <c r="V14" s="393" t="s">
        <v>3</v>
      </c>
      <c r="W14" s="393" t="s">
        <v>3</v>
      </c>
    </row>
    <row r="15" spans="1:23" s="489" customFormat="1" ht="30" customHeight="1" x14ac:dyDescent="0.35">
      <c r="A15" s="490" t="s">
        <v>793</v>
      </c>
      <c r="B15" s="491"/>
      <c r="C15" s="645">
        <f>VLOOKUP($B$4,'Population selection'!$B$561:$I$573,4,0)</f>
        <v>1.012558766876926</v>
      </c>
      <c r="D15" s="645">
        <f>VLOOKUP($B$4,'Population selection'!$B$561:$I$573,5,0)</f>
        <v>1.0164706229364109</v>
      </c>
      <c r="E15" s="645">
        <f>VLOOKUP($B$4,'Population selection'!$B$561:$I$573,6,0)</f>
        <v>1.0201553531133736</v>
      </c>
      <c r="F15" s="646">
        <f>VLOOKUP($B$4,'Population selection'!$B$561:$I$573,7,0)</f>
        <v>1.0235742483952912</v>
      </c>
      <c r="G15" s="647">
        <f>VLOOKUP($B$4,'Population selection'!$B$561:$I$573,8,0)</f>
        <v>1.0267172469145875</v>
      </c>
      <c r="H15" s="648">
        <f>C15</f>
        <v>1.012558766876926</v>
      </c>
      <c r="I15" s="649">
        <f>D15</f>
        <v>1.0164706229364109</v>
      </c>
      <c r="J15" s="649">
        <f>E15</f>
        <v>1.0201553531133736</v>
      </c>
      <c r="K15" s="649">
        <f>F15</f>
        <v>1.0235742483952912</v>
      </c>
      <c r="L15" s="650">
        <f>G15</f>
        <v>1.0267172469145875</v>
      </c>
      <c r="M15" s="393" t="s">
        <v>3</v>
      </c>
      <c r="N15" s="393" t="s">
        <v>3</v>
      </c>
      <c r="O15" s="393" t="s">
        <v>3</v>
      </c>
      <c r="P15" s="393" t="s">
        <v>3</v>
      </c>
      <c r="Q15" s="393" t="s">
        <v>3</v>
      </c>
      <c r="R15" s="393" t="s">
        <v>3</v>
      </c>
      <c r="S15" s="393" t="s">
        <v>3</v>
      </c>
      <c r="T15" s="393" t="s">
        <v>3</v>
      </c>
      <c r="U15" s="393" t="s">
        <v>3</v>
      </c>
      <c r="V15" s="393" t="s">
        <v>3</v>
      </c>
      <c r="W15" s="393" t="s">
        <v>3</v>
      </c>
    </row>
    <row r="16" spans="1:23" s="489" customFormat="1" ht="30" customHeight="1" x14ac:dyDescent="0.35">
      <c r="A16" s="500" t="s">
        <v>783</v>
      </c>
      <c r="B16" s="491"/>
      <c r="C16" s="645">
        <v>1</v>
      </c>
      <c r="D16" s="645">
        <v>1</v>
      </c>
      <c r="E16" s="645">
        <v>1</v>
      </c>
      <c r="F16" s="645">
        <v>1</v>
      </c>
      <c r="G16" s="651">
        <v>1</v>
      </c>
      <c r="H16" s="647">
        <v>1</v>
      </c>
      <c r="I16" s="645">
        <v>1</v>
      </c>
      <c r="J16" s="645">
        <v>1</v>
      </c>
      <c r="K16" s="645">
        <v>1</v>
      </c>
      <c r="L16" s="651">
        <v>1</v>
      </c>
      <c r="M16" s="393"/>
    </row>
    <row r="17" spans="1:37" s="489" customFormat="1" ht="30" customHeight="1" x14ac:dyDescent="0.35">
      <c r="A17" s="490" t="s">
        <v>805</v>
      </c>
      <c r="B17" s="491"/>
      <c r="C17" s="492">
        <f>IF('Population selection'!$J$14="",C15*'Population selection'!$J$23,'Population selection'!$J$14*C15)*C16</f>
        <v>57260337.999999993</v>
      </c>
      <c r="D17" s="492">
        <f>IF('Population selection'!$J$14="",D15*'Population selection'!$J$23,'Population selection'!$J$14*D15)*D16</f>
        <v>57481554</v>
      </c>
      <c r="E17" s="492">
        <f>IF('Population selection'!$J$14="",E15*'Population selection'!$J$23,'Population selection'!$J$14*E15)*E16</f>
        <v>57689926.000000007</v>
      </c>
      <c r="F17" s="492">
        <f>IF('Population selection'!$J$14="",F15*'Population selection'!$J$23,'Population selection'!$J$14*F15)*F16</f>
        <v>57883265</v>
      </c>
      <c r="G17" s="493">
        <f>IF('Population selection'!$J$14="",G15*'Population selection'!$J$23,'Population selection'!$J$14*G15)*G16</f>
        <v>58061002</v>
      </c>
      <c r="H17" s="494">
        <f>IF('Population selection'!$J$14="",H15*'Population selection'!$J$23,'Population selection'!$J$14*H15)*H16</f>
        <v>57260337.999999993</v>
      </c>
      <c r="I17" s="492">
        <f>IF('Population selection'!$J$14="",I15*'Population selection'!$J$23,'Population selection'!$J$14*I15)*I16</f>
        <v>57481554</v>
      </c>
      <c r="J17" s="492">
        <f>IF('Population selection'!$J$14="",J15*'Population selection'!$J$23,'Population selection'!$J$14*J15)*J16</f>
        <v>57689926.000000007</v>
      </c>
      <c r="K17" s="492">
        <f>IF('Population selection'!$J$14="",K15*'Population selection'!$J$23,'Population selection'!$J$14*K15)*K16</f>
        <v>57883265</v>
      </c>
      <c r="L17" s="493">
        <f>IF('Population selection'!$J$14="",L15*'Population selection'!$J$23,'Population selection'!$J$14*L15)*L16</f>
        <v>58061002</v>
      </c>
      <c r="M17" s="393" t="s">
        <v>3</v>
      </c>
    </row>
    <row r="18" spans="1:37" s="439" customFormat="1" ht="30" customHeight="1" thickBot="1" x14ac:dyDescent="0.4">
      <c r="A18" s="495" t="s">
        <v>754</v>
      </c>
      <c r="B18" s="496"/>
      <c r="C18" s="497">
        <f>SUM('Assumptions input'!$B$16:$B$18)*'Assumptions input'!$B$20*'Assumptions input'!$B$21*'Assumptions input'!$B$22*'Resource impact over time'!C17</f>
        <v>398715.18556160008</v>
      </c>
      <c r="D18" s="497">
        <f>SUM('Assumptions input'!$B$16:$B$18)*'Assumptions input'!$B$20*'Assumptions input'!$B$21*'Assumptions input'!$B$22*'Resource impact over time'!D17</f>
        <v>400255.55681280012</v>
      </c>
      <c r="E18" s="497">
        <f>SUM('Assumptions input'!$B$16:$B$18)*'Assumptions input'!$B$20*'Assumptions input'!$B$21*'Assumptions input'!$B$22*'Resource impact over time'!E17</f>
        <v>401706.49272320018</v>
      </c>
      <c r="F18" s="497">
        <f>SUM('Assumptions input'!$B$16:$B$18)*'Assumptions input'!$B$20*'Assumptions input'!$B$21*'Assumptions input'!$B$22*'Resource impact over time'!F17</f>
        <v>403052.75084800011</v>
      </c>
      <c r="G18" s="498">
        <f>SUM('Assumptions input'!$B$16:$B$18)*'Assumptions input'!$B$20*'Assumptions input'!$B$21*'Assumptions input'!$B$22*'Resource impact over time'!G17</f>
        <v>404290.3691264001</v>
      </c>
      <c r="H18" s="499">
        <f>SUM('Assumptions input'!$D$16:$D$18)*'Assumptions input'!$D$20*'Assumptions input'!$D$21*'Assumptions input'!$D$22*'Resource impact over time'!H17</f>
        <v>398715.18556160008</v>
      </c>
      <c r="I18" s="497">
        <f>SUM('Assumptions input'!$D$16:$D$18)*'Assumptions input'!$D$20*'Assumptions input'!$D$21*'Assumptions input'!$D$22*'Resource impact over time'!I17</f>
        <v>400255.55681280012</v>
      </c>
      <c r="J18" s="497">
        <f>SUM('Assumptions input'!$D$16:$D$18)*'Assumptions input'!$D$20*'Assumptions input'!$D$21*'Assumptions input'!$D$22*'Resource impact over time'!J17</f>
        <v>401706.49272320018</v>
      </c>
      <c r="K18" s="497">
        <f>SUM('Assumptions input'!$D$16:$D$18)*'Assumptions input'!$D$20*'Assumptions input'!$D$21*'Assumptions input'!$D$22*'Resource impact over time'!K17</f>
        <v>403052.75084800011</v>
      </c>
      <c r="L18" s="498">
        <f>SUM('Assumptions input'!$D$16:$D$18)*'Assumptions input'!$D$20*'Assumptions input'!$D$21*'Assumptions input'!$D$22*'Resource impact over time'!L17</f>
        <v>404290.3691264001</v>
      </c>
      <c r="M18" s="438" t="s">
        <v>3</v>
      </c>
      <c r="P18" s="2"/>
      <c r="Q18"/>
      <c r="R18"/>
      <c r="S18"/>
      <c r="T18"/>
    </row>
    <row r="19" spans="1:37" s="439" customFormat="1" ht="30" customHeight="1" x14ac:dyDescent="0.35">
      <c r="A19" s="584" t="s">
        <v>815</v>
      </c>
      <c r="B19" s="585"/>
      <c r="C19" s="586">
        <v>0.08</v>
      </c>
      <c r="D19" s="586">
        <v>0.16</v>
      </c>
      <c r="E19" s="586">
        <v>0.23</v>
      </c>
      <c r="F19" s="586">
        <v>0.28999999999999998</v>
      </c>
      <c r="G19" s="587">
        <v>0.35</v>
      </c>
      <c r="H19" s="586">
        <v>0.08</v>
      </c>
      <c r="I19" s="586">
        <v>0.16</v>
      </c>
      <c r="J19" s="586">
        <v>0.23</v>
      </c>
      <c r="K19" s="586">
        <v>0.28999999999999998</v>
      </c>
      <c r="L19" s="587">
        <v>0.35</v>
      </c>
      <c r="M19" s="438"/>
      <c r="O19" s="2"/>
      <c r="P19" s="602"/>
      <c r="Q19" s="603"/>
      <c r="R19" s="603"/>
      <c r="S19" s="603"/>
      <c r="T19" s="603"/>
    </row>
    <row r="20" spans="1:37" s="439" customFormat="1" ht="30" customHeight="1" x14ac:dyDescent="0.35">
      <c r="A20" s="584" t="s">
        <v>833</v>
      </c>
      <c r="B20" s="585"/>
      <c r="C20" s="586"/>
      <c r="D20" s="586"/>
      <c r="E20" s="586"/>
      <c r="F20" s="586"/>
      <c r="G20" s="587"/>
      <c r="H20" s="628">
        <f>H19</f>
        <v>0.08</v>
      </c>
      <c r="I20" s="586">
        <f>I19-H20</f>
        <v>0.08</v>
      </c>
      <c r="J20" s="586">
        <f>J19-I19</f>
        <v>7.0000000000000007E-2</v>
      </c>
      <c r="K20" s="586">
        <f>K19-J19</f>
        <v>5.999999999999997E-2</v>
      </c>
      <c r="L20" s="587">
        <f>L19-K19</f>
        <v>0.06</v>
      </c>
      <c r="M20" s="438"/>
      <c r="O20" s="2"/>
      <c r="P20" s="602"/>
      <c r="Q20" s="603"/>
      <c r="R20" s="603"/>
      <c r="S20" s="603"/>
      <c r="T20" s="603"/>
    </row>
    <row r="21" spans="1:37" ht="30" customHeight="1" x14ac:dyDescent="0.35">
      <c r="A21" s="573" t="s">
        <v>507</v>
      </c>
      <c r="B21" s="574"/>
      <c r="C21" s="575"/>
      <c r="D21" s="575"/>
      <c r="E21" s="575"/>
      <c r="F21" s="575"/>
      <c r="G21" s="576"/>
      <c r="H21" s="577"/>
      <c r="I21" s="575"/>
      <c r="J21" s="575"/>
      <c r="K21" s="575"/>
      <c r="L21" s="576"/>
      <c r="M21" s="2"/>
      <c r="O21" s="2"/>
      <c r="Q21" s="599"/>
      <c r="R21" s="599"/>
      <c r="S21" s="599"/>
      <c r="T21" s="599"/>
    </row>
    <row r="22" spans="1:37" s="489" customFormat="1" ht="30" customHeight="1" x14ac:dyDescent="0.35">
      <c r="A22" s="452" t="s">
        <v>806</v>
      </c>
      <c r="B22" s="467"/>
      <c r="C22" s="673">
        <v>0</v>
      </c>
      <c r="D22" s="673">
        <v>0</v>
      </c>
      <c r="E22" s="673">
        <v>0</v>
      </c>
      <c r="F22" s="673">
        <v>0</v>
      </c>
      <c r="G22" s="674">
        <v>0</v>
      </c>
      <c r="H22" s="675">
        <v>0.01</v>
      </c>
      <c r="I22" s="673">
        <v>0.02</v>
      </c>
      <c r="J22" s="673">
        <v>0.03</v>
      </c>
      <c r="K22" s="673">
        <v>0.04</v>
      </c>
      <c r="L22" s="674">
        <v>0.05</v>
      </c>
      <c r="M22" s="182"/>
      <c r="O22" s="676"/>
      <c r="Q22" s="393"/>
      <c r="R22" s="677"/>
      <c r="S22" s="677"/>
      <c r="T22" s="677"/>
    </row>
    <row r="23" spans="1:37" s="489" customFormat="1" ht="30" customHeight="1" x14ac:dyDescent="0.35">
      <c r="A23" s="452" t="s">
        <v>807</v>
      </c>
      <c r="B23" s="467"/>
      <c r="C23" s="673">
        <v>1</v>
      </c>
      <c r="D23" s="673">
        <v>1</v>
      </c>
      <c r="E23" s="673">
        <v>1</v>
      </c>
      <c r="F23" s="673">
        <v>1</v>
      </c>
      <c r="G23" s="673">
        <v>1</v>
      </c>
      <c r="H23" s="675">
        <v>0.99</v>
      </c>
      <c r="I23" s="673">
        <v>0.98</v>
      </c>
      <c r="J23" s="673">
        <v>0.97</v>
      </c>
      <c r="K23" s="673">
        <v>0.96</v>
      </c>
      <c r="L23" s="674">
        <v>0.95</v>
      </c>
      <c r="M23" s="182"/>
      <c r="N23" s="678"/>
      <c r="O23" s="182"/>
      <c r="R23" s="677"/>
      <c r="S23" s="677"/>
      <c r="T23" s="677"/>
    </row>
    <row r="24" spans="1:37" ht="16" thickBot="1" x14ac:dyDescent="0.4">
      <c r="A24" s="579" t="s">
        <v>784</v>
      </c>
      <c r="B24" s="580"/>
      <c r="C24" s="581">
        <f t="shared" ref="C24:L24" si="0">SUM(C21:C23)</f>
        <v>1</v>
      </c>
      <c r="D24" s="581">
        <f t="shared" si="0"/>
        <v>1</v>
      </c>
      <c r="E24" s="581">
        <f t="shared" si="0"/>
        <v>1</v>
      </c>
      <c r="F24" s="581">
        <f t="shared" si="0"/>
        <v>1</v>
      </c>
      <c r="G24" s="582">
        <f t="shared" si="0"/>
        <v>1</v>
      </c>
      <c r="H24" s="583">
        <f t="shared" si="0"/>
        <v>1</v>
      </c>
      <c r="I24" s="581">
        <f t="shared" si="0"/>
        <v>1</v>
      </c>
      <c r="J24" s="581">
        <f t="shared" si="0"/>
        <v>1</v>
      </c>
      <c r="K24" s="581">
        <f t="shared" si="0"/>
        <v>1</v>
      </c>
      <c r="L24" s="581">
        <f t="shared" si="0"/>
        <v>1</v>
      </c>
      <c r="M24" s="181"/>
      <c r="N24" s="599"/>
      <c r="O24" s="600"/>
      <c r="T24" s="604"/>
    </row>
    <row r="25" spans="1:37" x14ac:dyDescent="0.35">
      <c r="A25" s="361" t="s">
        <v>3</v>
      </c>
      <c r="B25" s="360" t="s">
        <v>3</v>
      </c>
      <c r="C25" s="360" t="s">
        <v>3</v>
      </c>
      <c r="D25" s="360" t="s">
        <v>3</v>
      </c>
      <c r="E25" s="360" t="s">
        <v>3</v>
      </c>
      <c r="F25" s="360" t="s">
        <v>3</v>
      </c>
      <c r="G25" s="360" t="s">
        <v>3</v>
      </c>
      <c r="H25" s="360" t="s">
        <v>3</v>
      </c>
      <c r="I25" s="360" t="s">
        <v>3</v>
      </c>
      <c r="J25" s="360" t="s">
        <v>3</v>
      </c>
      <c r="K25" s="360" t="s">
        <v>3</v>
      </c>
      <c r="L25" s="360" t="s">
        <v>3</v>
      </c>
      <c r="M25" s="600"/>
      <c r="N25" s="360"/>
      <c r="O25" s="605"/>
      <c r="P25" s="606"/>
      <c r="Q25" s="606"/>
      <c r="R25" s="606"/>
      <c r="S25" s="606"/>
      <c r="T25" s="606"/>
      <c r="U25" s="360" t="s">
        <v>3</v>
      </c>
      <c r="V25" s="360" t="s">
        <v>3</v>
      </c>
      <c r="W25" s="360" t="s">
        <v>3</v>
      </c>
      <c r="AG25" s="190" t="e">
        <f>#REF!-#REF!</f>
        <v>#REF!</v>
      </c>
      <c r="AH25" s="190" t="e">
        <f>#REF!-#REF!</f>
        <v>#REF!</v>
      </c>
      <c r="AI25" s="190" t="e">
        <f>#REF!-#REF!</f>
        <v>#REF!</v>
      </c>
      <c r="AJ25" s="190" t="e">
        <f>#REF!-#REF!</f>
        <v>#REF!</v>
      </c>
      <c r="AK25" s="190" t="e">
        <f>#REF!-#REF!</f>
        <v>#REF!</v>
      </c>
    </row>
    <row r="26" spans="1:37" x14ac:dyDescent="0.35">
      <c r="A26" s="630" t="s">
        <v>834</v>
      </c>
      <c r="B26" s="631"/>
      <c r="C26" s="626"/>
      <c r="D26" s="626"/>
      <c r="E26" s="626"/>
      <c r="F26" s="626"/>
      <c r="G26" s="626"/>
      <c r="H26" s="627">
        <f>H18*H22</f>
        <v>3987.1518556160008</v>
      </c>
      <c r="I26" s="627">
        <f t="shared" ref="I26:K26" si="1">I18*I22</f>
        <v>8005.1111362560023</v>
      </c>
      <c r="J26" s="627">
        <f t="shared" si="1"/>
        <v>12051.194781696006</v>
      </c>
      <c r="K26" s="627">
        <f t="shared" si="1"/>
        <v>16122.110033920006</v>
      </c>
      <c r="L26" s="627">
        <f>L22*L18</f>
        <v>20214.518456320005</v>
      </c>
      <c r="M26" s="600"/>
      <c r="N26" s="360"/>
      <c r="O26" s="605"/>
      <c r="P26" s="606"/>
      <c r="Q26" s="606"/>
      <c r="R26" s="606"/>
      <c r="S26" s="606"/>
      <c r="T26" s="606"/>
      <c r="U26" s="360"/>
      <c r="V26" s="360"/>
      <c r="W26" s="360"/>
      <c r="AG26" s="190"/>
      <c r="AH26" s="190"/>
      <c r="AI26" s="190"/>
      <c r="AJ26" s="190"/>
      <c r="AK26" s="190"/>
    </row>
    <row r="27" spans="1:37" ht="15" thickBot="1" x14ac:dyDescent="0.4">
      <c r="A27" s="361"/>
      <c r="B27" s="360"/>
      <c r="C27" s="360"/>
      <c r="D27" s="360"/>
      <c r="E27" s="360"/>
      <c r="F27" s="360"/>
      <c r="G27" s="360"/>
      <c r="H27" s="360"/>
      <c r="I27" s="360"/>
      <c r="J27" s="360"/>
      <c r="K27" s="360"/>
      <c r="L27" s="360"/>
      <c r="M27" s="360"/>
      <c r="N27" s="360"/>
      <c r="O27" s="360"/>
      <c r="R27" s="601"/>
      <c r="U27" s="360"/>
      <c r="V27" s="360"/>
      <c r="W27" s="360"/>
      <c r="AG27" s="190"/>
      <c r="AH27" s="190"/>
      <c r="AI27" s="190"/>
      <c r="AJ27" s="190"/>
      <c r="AK27" s="190"/>
    </row>
    <row r="28" spans="1:37" ht="90" customHeight="1" x14ac:dyDescent="0.35">
      <c r="A28" s="477"/>
      <c r="B28" s="197" t="s">
        <v>486</v>
      </c>
      <c r="C28" s="403" t="s">
        <v>593</v>
      </c>
      <c r="D28" s="407" t="s">
        <v>594</v>
      </c>
      <c r="E28" s="407" t="s">
        <v>595</v>
      </c>
      <c r="F28" s="407" t="s">
        <v>596</v>
      </c>
      <c r="G28" s="405" t="s">
        <v>597</v>
      </c>
      <c r="H28" s="404" t="s">
        <v>598</v>
      </c>
      <c r="I28" s="408" t="s">
        <v>599</v>
      </c>
      <c r="J28" s="408" t="s">
        <v>600</v>
      </c>
      <c r="K28" s="408" t="s">
        <v>601</v>
      </c>
      <c r="L28" s="406" t="s">
        <v>602</v>
      </c>
      <c r="M28" s="368"/>
      <c r="N28" s="399" t="s">
        <v>583</v>
      </c>
      <c r="O28" s="400" t="s">
        <v>584</v>
      </c>
      <c r="P28" s="400" t="s">
        <v>585</v>
      </c>
      <c r="Q28" s="400" t="s">
        <v>586</v>
      </c>
      <c r="R28" s="399" t="s">
        <v>587</v>
      </c>
      <c r="S28" s="401" t="s">
        <v>588</v>
      </c>
      <c r="T28" s="400" t="s">
        <v>589</v>
      </c>
      <c r="U28" s="400" t="s">
        <v>590</v>
      </c>
      <c r="V28" s="400" t="s">
        <v>591</v>
      </c>
      <c r="W28" s="402" t="s">
        <v>592</v>
      </c>
    </row>
    <row r="29" spans="1:37" x14ac:dyDescent="0.35">
      <c r="A29" s="578" t="s">
        <v>808</v>
      </c>
      <c r="B29" s="198">
        <f>'Unit costs'!$K$8</f>
        <v>1771.2900833333335</v>
      </c>
      <c r="C29" s="199">
        <f>C22*C18</f>
        <v>0</v>
      </c>
      <c r="D29" s="199">
        <f t="shared" ref="D29:G29" si="2">D22*D18</f>
        <v>0</v>
      </c>
      <c r="E29" s="199">
        <f t="shared" si="2"/>
        <v>0</v>
      </c>
      <c r="F29" s="199">
        <f t="shared" si="2"/>
        <v>0</v>
      </c>
      <c r="G29" s="445">
        <f t="shared" si="2"/>
        <v>0</v>
      </c>
      <c r="H29" s="366">
        <f>H18*H22*(1-$H$20)</f>
        <v>3668.1797071667211</v>
      </c>
      <c r="I29" s="366">
        <f>(I26-H26)*(1-$H$20)</f>
        <v>3696.5225381888017</v>
      </c>
      <c r="J29" s="366">
        <f t="shared" ref="J29:L29" si="3">(J26-I26)*(1-$H$20)</f>
        <v>3722.3969538048032</v>
      </c>
      <c r="K29" s="366">
        <f t="shared" si="3"/>
        <v>3745.2420320460801</v>
      </c>
      <c r="L29" s="366">
        <f t="shared" si="3"/>
        <v>3765.0157486080002</v>
      </c>
      <c r="M29" s="369"/>
      <c r="N29" s="366">
        <f>H29-C29</f>
        <v>3668.1797071667211</v>
      </c>
      <c r="O29" s="199">
        <f>I29-D29</f>
        <v>3696.5225381888017</v>
      </c>
      <c r="P29" s="199">
        <f>J29-E29</f>
        <v>3722.3969538048032</v>
      </c>
      <c r="Q29" s="199">
        <f>K29-F29</f>
        <v>3745.2420320460801</v>
      </c>
      <c r="R29" s="362">
        <f>L29-G29</f>
        <v>3765.0157486080002</v>
      </c>
      <c r="S29" s="364">
        <f>N29*$B29/1000</f>
        <v>6497.4103391889848</v>
      </c>
      <c r="T29" s="200">
        <f t="shared" ref="T29:T31" si="4">O29*$B29/1000</f>
        <v>6547.613714711988</v>
      </c>
      <c r="U29" s="200">
        <f t="shared" ref="U29:U31" si="5">P29*$B29/1000</f>
        <v>6593.4448105046558</v>
      </c>
      <c r="V29" s="200">
        <f t="shared" ref="V29:V30" si="6">Q29*$B29/1000</f>
        <v>6633.9100710464045</v>
      </c>
      <c r="W29" s="201">
        <f t="shared" ref="W29:W31" si="7">R29*$B29/1000</f>
        <v>6668.935059103178</v>
      </c>
      <c r="Y29" s="190">
        <f>C29</f>
        <v>0</v>
      </c>
      <c r="Z29" s="190">
        <f t="shared" ref="Z29:AD38" si="8">C29+N29</f>
        <v>3668.1797071667211</v>
      </c>
      <c r="AA29" s="190">
        <f t="shared" si="8"/>
        <v>3696.5225381888017</v>
      </c>
      <c r="AB29" s="190">
        <f t="shared" si="8"/>
        <v>3722.3969538048032</v>
      </c>
      <c r="AC29" s="190">
        <f t="shared" si="8"/>
        <v>3745.2420320460801</v>
      </c>
      <c r="AD29" s="190">
        <f t="shared" si="8"/>
        <v>3765.0157486080002</v>
      </c>
      <c r="AF29" s="190">
        <f>(C29*B29)/1000</f>
        <v>0</v>
      </c>
      <c r="AG29" s="190">
        <f>$AF29+S29</f>
        <v>6497.4103391889848</v>
      </c>
      <c r="AH29" s="190">
        <f t="shared" ref="AH29:AK38" si="9">$AF29+T29</f>
        <v>6547.613714711988</v>
      </c>
      <c r="AI29" s="190">
        <f t="shared" si="9"/>
        <v>6593.4448105046558</v>
      </c>
      <c r="AJ29" s="190">
        <f t="shared" si="9"/>
        <v>6633.9100710464045</v>
      </c>
      <c r="AK29" s="190">
        <f t="shared" si="9"/>
        <v>6668.935059103178</v>
      </c>
    </row>
    <row r="30" spans="1:37" x14ac:dyDescent="0.35">
      <c r="A30" s="578" t="s">
        <v>809</v>
      </c>
      <c r="B30" s="198">
        <f>'Unit costs'!$K$8</f>
        <v>1771.2900833333335</v>
      </c>
      <c r="C30" s="199">
        <v>0</v>
      </c>
      <c r="D30" s="199">
        <f>C29*(1-$I$19)</f>
        <v>0</v>
      </c>
      <c r="E30" s="199">
        <f t="shared" ref="E30" si="10">D29*(1-$I$19)</f>
        <v>0</v>
      </c>
      <c r="F30" s="199">
        <f t="shared" ref="F30" si="11">E29*(1-$I$19)</f>
        <v>0</v>
      </c>
      <c r="G30" s="445">
        <f t="shared" ref="G30" si="12">F29*(1-$I$19)</f>
        <v>0</v>
      </c>
      <c r="H30" s="366">
        <v>0</v>
      </c>
      <c r="I30" s="199">
        <f>H29*(1-$I$20)</f>
        <v>3374.7253305933837</v>
      </c>
      <c r="J30" s="199">
        <f>I29*(1-$I$20)</f>
        <v>3400.8007351336978</v>
      </c>
      <c r="K30" s="199">
        <f t="shared" ref="K30" si="13">J29*(1-$I$20)</f>
        <v>3424.6051975004189</v>
      </c>
      <c r="L30" s="362">
        <f>K29*(1-$I$20)</f>
        <v>3445.622669482394</v>
      </c>
      <c r="M30" s="369"/>
      <c r="N30" s="366">
        <f t="shared" ref="N30:N32" si="14">H30-C30</f>
        <v>0</v>
      </c>
      <c r="O30" s="199">
        <f t="shared" ref="O30:O32" si="15">I30-D30</f>
        <v>3374.7253305933837</v>
      </c>
      <c r="P30" s="199">
        <f t="shared" ref="P30:P32" si="16">J30-E30</f>
        <v>3400.8007351336978</v>
      </c>
      <c r="Q30" s="199">
        <f t="shared" ref="Q30:Q32" si="17">K30-F30</f>
        <v>3424.6051975004189</v>
      </c>
      <c r="R30" s="362">
        <f t="shared" ref="R30:R32" si="18">L30-G30</f>
        <v>3445.622669482394</v>
      </c>
      <c r="S30" s="364">
        <f t="shared" ref="S30:S31" si="19">N30*$B30/1000</f>
        <v>0</v>
      </c>
      <c r="T30" s="200">
        <f t="shared" si="4"/>
        <v>5977.6175120538655</v>
      </c>
      <c r="U30" s="200">
        <f t="shared" si="5"/>
        <v>6023.8046175350291</v>
      </c>
      <c r="V30" s="200">
        <f t="shared" si="6"/>
        <v>6065.9692256642838</v>
      </c>
      <c r="W30" s="201">
        <f t="shared" si="7"/>
        <v>6103.1972653626926</v>
      </c>
      <c r="Y30" s="190"/>
      <c r="Z30" s="190"/>
      <c r="AA30" s="190"/>
      <c r="AB30" s="190"/>
      <c r="AC30" s="190"/>
      <c r="AD30" s="190"/>
      <c r="AF30" s="190"/>
      <c r="AG30" s="190"/>
      <c r="AH30" s="190"/>
      <c r="AI30" s="190"/>
      <c r="AJ30" s="190"/>
      <c r="AK30" s="190"/>
    </row>
    <row r="31" spans="1:37" x14ac:dyDescent="0.35">
      <c r="A31" s="578" t="s">
        <v>810</v>
      </c>
      <c r="B31" s="198">
        <f>'Unit costs'!$K$8</f>
        <v>1771.2900833333335</v>
      </c>
      <c r="C31" s="199">
        <v>0</v>
      </c>
      <c r="D31" s="199">
        <v>0</v>
      </c>
      <c r="E31" s="199">
        <f>D30*(1-$J$19)</f>
        <v>0</v>
      </c>
      <c r="F31" s="199">
        <f t="shared" ref="F31" si="20">E30*(1-$J$19)</f>
        <v>0</v>
      </c>
      <c r="G31" s="445">
        <f t="shared" ref="G31" si="21">F30*(1-$J$19)</f>
        <v>0</v>
      </c>
      <c r="H31" s="366">
        <v>0</v>
      </c>
      <c r="I31" s="199">
        <v>0</v>
      </c>
      <c r="J31" s="199">
        <f>I30*(1-$J$20)</f>
        <v>3138.4945574518465</v>
      </c>
      <c r="K31" s="199">
        <f>J30*(1-$J$20)</f>
        <v>3162.7446836743388</v>
      </c>
      <c r="L31" s="362">
        <f>K30*(1-$J$20)</f>
        <v>3184.8828336753895</v>
      </c>
      <c r="M31" s="369"/>
      <c r="N31" s="366">
        <f t="shared" si="14"/>
        <v>0</v>
      </c>
      <c r="O31" s="199">
        <f t="shared" si="15"/>
        <v>0</v>
      </c>
      <c r="P31" s="199">
        <f t="shared" si="16"/>
        <v>3138.4945574518465</v>
      </c>
      <c r="Q31" s="199">
        <f t="shared" si="17"/>
        <v>3162.7446836743388</v>
      </c>
      <c r="R31" s="362">
        <f t="shared" si="18"/>
        <v>3184.8828336753895</v>
      </c>
      <c r="S31" s="364">
        <f t="shared" si="19"/>
        <v>0</v>
      </c>
      <c r="T31" s="200">
        <f t="shared" si="4"/>
        <v>0</v>
      </c>
      <c r="U31" s="200">
        <f t="shared" si="5"/>
        <v>5559.1842862100948</v>
      </c>
      <c r="V31" s="200">
        <f>Q31*$B31/1000</f>
        <v>5602.1382943075778</v>
      </c>
      <c r="W31" s="201">
        <f t="shared" si="7"/>
        <v>5641.3513798677841</v>
      </c>
      <c r="Y31" s="190"/>
      <c r="Z31" s="190"/>
      <c r="AA31" s="190"/>
      <c r="AB31" s="190"/>
      <c r="AC31" s="190"/>
      <c r="AD31" s="190"/>
      <c r="AF31" s="190"/>
      <c r="AG31" s="190"/>
      <c r="AH31" s="190"/>
      <c r="AI31" s="190"/>
      <c r="AJ31" s="190"/>
      <c r="AK31" s="190"/>
    </row>
    <row r="32" spans="1:37" x14ac:dyDescent="0.35">
      <c r="A32" s="578" t="s">
        <v>811</v>
      </c>
      <c r="B32" s="198">
        <f>'Unit costs'!$K$8</f>
        <v>1771.2900833333335</v>
      </c>
      <c r="C32" s="199">
        <v>0</v>
      </c>
      <c r="D32" s="199">
        <v>0</v>
      </c>
      <c r="E32" s="199">
        <v>0</v>
      </c>
      <c r="F32" s="199">
        <f>E31*(1-$K$19)</f>
        <v>0</v>
      </c>
      <c r="G32" s="445">
        <f>F31*(1-$K$19)</f>
        <v>0</v>
      </c>
      <c r="H32" s="366">
        <v>0</v>
      </c>
      <c r="I32" s="199">
        <v>0</v>
      </c>
      <c r="J32" s="199">
        <v>0</v>
      </c>
      <c r="K32" s="199">
        <f>J31*(1-$K$20)</f>
        <v>2950.184884004736</v>
      </c>
      <c r="L32" s="362">
        <f>K31*(1-$K$20)</f>
        <v>2972.9800026538787</v>
      </c>
      <c r="M32" s="369"/>
      <c r="N32" s="366">
        <f t="shared" si="14"/>
        <v>0</v>
      </c>
      <c r="O32" s="199">
        <f t="shared" si="15"/>
        <v>0</v>
      </c>
      <c r="P32" s="199">
        <f t="shared" si="16"/>
        <v>0</v>
      </c>
      <c r="Q32" s="199">
        <f t="shared" si="17"/>
        <v>2950.184884004736</v>
      </c>
      <c r="R32" s="362">
        <f t="shared" si="18"/>
        <v>2972.9800026538787</v>
      </c>
      <c r="S32" s="364">
        <f t="shared" ref="S32:S37" si="22">N32*$B32/1000</f>
        <v>0</v>
      </c>
      <c r="T32" s="200">
        <f t="shared" ref="T32:T37" si="23">O32*$B32/1000</f>
        <v>0</v>
      </c>
      <c r="U32" s="200">
        <f t="shared" ref="U32:U37" si="24">P32*$B32/1000</f>
        <v>0</v>
      </c>
      <c r="V32" s="200">
        <f t="shared" ref="V32:V37" si="25">Q32*$B32/1000</f>
        <v>5225.6332290374894</v>
      </c>
      <c r="W32" s="201">
        <f t="shared" ref="W32:W37" si="26">R32*$B32/1000</f>
        <v>5266.0099966491225</v>
      </c>
      <c r="Y32" s="190"/>
      <c r="Z32" s="190"/>
      <c r="AA32" s="190"/>
      <c r="AB32" s="190"/>
      <c r="AC32" s="190"/>
      <c r="AD32" s="190"/>
      <c r="AF32" s="190"/>
      <c r="AG32" s="190"/>
      <c r="AH32" s="190"/>
      <c r="AI32" s="190"/>
      <c r="AJ32" s="190"/>
      <c r="AK32" s="190"/>
    </row>
    <row r="33" spans="1:37" x14ac:dyDescent="0.35">
      <c r="A33" s="578" t="s">
        <v>812</v>
      </c>
      <c r="B33" s="198">
        <f>'Unit costs'!$K$8</f>
        <v>1771.2900833333335</v>
      </c>
      <c r="C33" s="199">
        <v>0</v>
      </c>
      <c r="D33" s="199">
        <v>0</v>
      </c>
      <c r="E33" s="199">
        <v>0</v>
      </c>
      <c r="F33" s="199">
        <v>0</v>
      </c>
      <c r="G33" s="445">
        <f>F32*(1-G19)</f>
        <v>0</v>
      </c>
      <c r="H33" s="366">
        <v>0</v>
      </c>
      <c r="I33" s="199">
        <v>0</v>
      </c>
      <c r="J33" s="199">
        <v>0</v>
      </c>
      <c r="K33" s="199">
        <v>0</v>
      </c>
      <c r="L33" s="362">
        <f>K32*(1-$L$20)</f>
        <v>2773.1737909644517</v>
      </c>
      <c r="M33" s="369"/>
      <c r="N33" s="366">
        <f t="shared" ref="N33:N34" si="27">H33-C33</f>
        <v>0</v>
      </c>
      <c r="O33" s="199">
        <f t="shared" ref="O33:O34" si="28">I33-D33</f>
        <v>0</v>
      </c>
      <c r="P33" s="199">
        <f t="shared" ref="P33:P34" si="29">J33-E33</f>
        <v>0</v>
      </c>
      <c r="Q33" s="199">
        <f t="shared" ref="Q33:Q34" si="30">K33-F33</f>
        <v>0</v>
      </c>
      <c r="R33" s="362">
        <f t="shared" ref="R33" si="31">L33-G33</f>
        <v>2773.1737909644517</v>
      </c>
      <c r="S33" s="364">
        <f t="shared" si="22"/>
        <v>0</v>
      </c>
      <c r="T33" s="200">
        <f t="shared" si="23"/>
        <v>0</v>
      </c>
      <c r="U33" s="200">
        <f t="shared" si="24"/>
        <v>0</v>
      </c>
      <c r="V33" s="200">
        <f t="shared" si="25"/>
        <v>0</v>
      </c>
      <c r="W33" s="201">
        <f t="shared" si="26"/>
        <v>4912.0952352952399</v>
      </c>
      <c r="Y33" s="190"/>
      <c r="Z33" s="190"/>
      <c r="AA33" s="190"/>
      <c r="AB33" s="190"/>
      <c r="AC33" s="190"/>
      <c r="AD33" s="190"/>
      <c r="AF33" s="190"/>
      <c r="AG33" s="190"/>
      <c r="AH33" s="190"/>
      <c r="AI33" s="190"/>
      <c r="AJ33" s="190"/>
      <c r="AK33" s="190"/>
    </row>
    <row r="34" spans="1:37" x14ac:dyDescent="0.35">
      <c r="A34" s="425" t="s">
        <v>835</v>
      </c>
      <c r="B34" s="198">
        <f>'Unit costs'!$K$8/2</f>
        <v>885.64504166666677</v>
      </c>
      <c r="C34" s="199">
        <f>C18*C22*C19</f>
        <v>0</v>
      </c>
      <c r="D34" s="199">
        <f>(D18*(D22-C22)*C19)+ (C29*D19)+C34</f>
        <v>0</v>
      </c>
      <c r="E34" s="199">
        <f>(E18*(E22-D22)*C19)+ (D29*D19)+D34+(D30*E19)</f>
        <v>0</v>
      </c>
      <c r="F34" s="199">
        <f>(F18*(F22-E22)*C19)+ (E29*D19)+E34+(E30*E19) + (E31*F19)</f>
        <v>0</v>
      </c>
      <c r="G34" s="445">
        <f>(G18*(G22-F22)*C19)+ (F29*D19)+F34+(F30*E19) + (F31*F19) + (F32*G19)</f>
        <v>0</v>
      </c>
      <c r="H34" s="366">
        <f>H18*H22*H19</f>
        <v>318.9721484492801</v>
      </c>
      <c r="I34" s="366">
        <f>(I26-H26)*H20</f>
        <v>321.43674245120013</v>
      </c>
      <c r="J34" s="366">
        <f>(J26-I26)*H20</f>
        <v>323.68669163520025</v>
      </c>
      <c r="K34" s="366">
        <f>(K26-J26)*H20</f>
        <v>325.67322017792003</v>
      </c>
      <c r="L34" s="366">
        <f>(L26-K26)*H20</f>
        <v>327.39267379199998</v>
      </c>
      <c r="M34" s="369"/>
      <c r="N34" s="366">
        <f t="shared" si="27"/>
        <v>318.9721484492801</v>
      </c>
      <c r="O34" s="199">
        <f t="shared" si="28"/>
        <v>321.43674245120013</v>
      </c>
      <c r="P34" s="199">
        <f t="shared" si="29"/>
        <v>323.68669163520025</v>
      </c>
      <c r="Q34" s="199">
        <f t="shared" si="30"/>
        <v>325.67322017792003</v>
      </c>
      <c r="R34" s="362">
        <f>L34-G34</f>
        <v>327.39267379199998</v>
      </c>
      <c r="S34" s="364">
        <f t="shared" si="22"/>
        <v>282.49610170386887</v>
      </c>
      <c r="T34" s="200">
        <f t="shared" si="23"/>
        <v>284.67885716139079</v>
      </c>
      <c r="U34" s="200">
        <f t="shared" si="24"/>
        <v>286.67151350020242</v>
      </c>
      <c r="V34" s="200">
        <f t="shared" si="25"/>
        <v>288.43087265419149</v>
      </c>
      <c r="W34" s="201">
        <f t="shared" si="26"/>
        <v>289.95369822187729</v>
      </c>
      <c r="Y34" s="190"/>
      <c r="Z34" s="190"/>
      <c r="AA34" s="190"/>
      <c r="AB34" s="190"/>
      <c r="AC34" s="190"/>
      <c r="AD34" s="190"/>
      <c r="AF34" s="190"/>
      <c r="AG34" s="190"/>
      <c r="AH34" s="190"/>
      <c r="AI34" s="190"/>
      <c r="AJ34" s="190"/>
      <c r="AK34" s="190"/>
    </row>
    <row r="35" spans="1:37" x14ac:dyDescent="0.35">
      <c r="A35" s="425" t="s">
        <v>836</v>
      </c>
      <c r="B35" s="198">
        <f>B34</f>
        <v>885.64504166666677</v>
      </c>
      <c r="C35" s="199"/>
      <c r="D35" s="199"/>
      <c r="E35" s="199"/>
      <c r="F35" s="199"/>
      <c r="G35" s="445"/>
      <c r="H35" s="366"/>
      <c r="I35" s="366">
        <f>H29-I30</f>
        <v>293.45437657333741</v>
      </c>
      <c r="J35" s="366">
        <f>SUM(I29:I30)-SUM(J30:J31)</f>
        <v>531.95257619664153</v>
      </c>
      <c r="K35" s="366">
        <f>SUM(J29:J31)-SUM(K30:K32)</f>
        <v>724.15748121085198</v>
      </c>
      <c r="L35" s="629">
        <f>SUM(K29:K32)-SUM(L30:L33)</f>
        <v>906.11750044946166</v>
      </c>
      <c r="M35" s="369"/>
      <c r="N35" s="366">
        <f t="shared" ref="N35" si="32">H35-C35</f>
        <v>0</v>
      </c>
      <c r="O35" s="199">
        <f t="shared" ref="O35" si="33">I35-D35</f>
        <v>293.45437657333741</v>
      </c>
      <c r="P35" s="199">
        <f t="shared" ref="P35" si="34">J35-E35</f>
        <v>531.95257619664153</v>
      </c>
      <c r="Q35" s="199">
        <f t="shared" ref="Q35" si="35">K35-F35</f>
        <v>724.15748121085198</v>
      </c>
      <c r="R35" s="362">
        <f>L35-G35</f>
        <v>906.11750044946166</v>
      </c>
      <c r="S35" s="364">
        <f t="shared" si="22"/>
        <v>0</v>
      </c>
      <c r="T35" s="200">
        <f t="shared" si="23"/>
        <v>259.89641356755914</v>
      </c>
      <c r="U35" s="200">
        <f t="shared" si="24"/>
        <v>471.12116151036531</v>
      </c>
      <c r="V35" s="200">
        <f t="shared" si="25"/>
        <v>641.34648262021346</v>
      </c>
      <c r="W35" s="201">
        <f t="shared" si="26"/>
        <v>802.49847144045941</v>
      </c>
      <c r="Y35" s="190"/>
      <c r="Z35" s="190"/>
      <c r="AA35" s="190"/>
      <c r="AB35" s="190"/>
      <c r="AC35" s="190"/>
      <c r="AD35" s="190"/>
      <c r="AF35" s="190"/>
      <c r="AG35" s="190"/>
      <c r="AH35" s="190"/>
      <c r="AI35" s="190"/>
      <c r="AJ35" s="190"/>
      <c r="AK35" s="190"/>
    </row>
    <row r="36" spans="1:37" x14ac:dyDescent="0.35">
      <c r="A36" s="425" t="s">
        <v>837</v>
      </c>
      <c r="B36" s="198">
        <v>7.77</v>
      </c>
      <c r="C36" s="199">
        <v>0</v>
      </c>
      <c r="D36" s="199">
        <v>0</v>
      </c>
      <c r="E36" s="199">
        <v>0</v>
      </c>
      <c r="F36" s="199">
        <v>0</v>
      </c>
      <c r="G36" s="445">
        <v>0</v>
      </c>
      <c r="H36" s="366">
        <f>H34+H35</f>
        <v>318.9721484492801</v>
      </c>
      <c r="I36" s="366">
        <f>I34+I35</f>
        <v>614.8911190245376</v>
      </c>
      <c r="J36" s="366">
        <f>J34+J35</f>
        <v>855.63926783184183</v>
      </c>
      <c r="K36" s="366">
        <f>K34+K35</f>
        <v>1049.830701388772</v>
      </c>
      <c r="L36" s="366">
        <f>L34+L35</f>
        <v>1233.5101742414618</v>
      </c>
      <c r="M36" s="369"/>
      <c r="N36" s="366">
        <f t="shared" ref="N36" si="36">H36-C36</f>
        <v>318.9721484492801</v>
      </c>
      <c r="O36" s="199">
        <f t="shared" ref="O36" si="37">I36-D36</f>
        <v>614.8911190245376</v>
      </c>
      <c r="P36" s="199">
        <f t="shared" ref="P36" si="38">J36-E36</f>
        <v>855.63926783184183</v>
      </c>
      <c r="Q36" s="199">
        <f t="shared" ref="Q36" si="39">K36-F36</f>
        <v>1049.830701388772</v>
      </c>
      <c r="R36" s="362">
        <f t="shared" ref="R36" si="40">L36-G36</f>
        <v>1233.5101742414618</v>
      </c>
      <c r="S36" s="364">
        <f t="shared" si="22"/>
        <v>2.4784135934509064</v>
      </c>
      <c r="T36" s="200">
        <f t="shared" si="23"/>
        <v>4.7777039948206568</v>
      </c>
      <c r="U36" s="200">
        <f t="shared" si="24"/>
        <v>6.6483171110534105</v>
      </c>
      <c r="V36" s="200">
        <f t="shared" si="25"/>
        <v>8.1571845497907578</v>
      </c>
      <c r="W36" s="201">
        <f t="shared" si="26"/>
        <v>9.5843740538561573</v>
      </c>
      <c r="Y36" s="190"/>
      <c r="Z36" s="190"/>
      <c r="AA36" s="190"/>
      <c r="AB36" s="190"/>
      <c r="AC36" s="190"/>
      <c r="AD36" s="190"/>
      <c r="AF36" s="190"/>
      <c r="AG36" s="190"/>
      <c r="AH36" s="190"/>
      <c r="AI36" s="190"/>
      <c r="AJ36" s="190"/>
      <c r="AK36" s="190"/>
    </row>
    <row r="37" spans="1:37" x14ac:dyDescent="0.35">
      <c r="A37" s="578" t="s">
        <v>807</v>
      </c>
      <c r="B37" s="198">
        <f>'Unit costs'!K18</f>
        <v>15.533333333333227</v>
      </c>
      <c r="C37" s="199">
        <f>C23*C18</f>
        <v>398715.18556160008</v>
      </c>
      <c r="D37" s="199">
        <f t="shared" ref="D37:G37" si="41">D23*D18</f>
        <v>400255.55681280012</v>
      </c>
      <c r="E37" s="199">
        <f t="shared" si="41"/>
        <v>401706.49272320018</v>
      </c>
      <c r="F37" s="199">
        <f t="shared" si="41"/>
        <v>403052.75084800011</v>
      </c>
      <c r="G37" s="445">
        <f t="shared" si="41"/>
        <v>404290.3691264001</v>
      </c>
      <c r="H37" s="366">
        <f>H23*H18</f>
        <v>394728.03370598407</v>
      </c>
      <c r="I37" s="366">
        <f>I18-SUM(I29:I35)</f>
        <v>392569.41782499338</v>
      </c>
      <c r="J37" s="199">
        <f t="shared" ref="J37:L37" si="42">J18-SUM(J29:J35)</f>
        <v>390589.16120897798</v>
      </c>
      <c r="K37" s="199">
        <f t="shared" si="42"/>
        <v>388720.14334938576</v>
      </c>
      <c r="L37" s="362">
        <f t="shared" si="42"/>
        <v>386915.1839067745</v>
      </c>
      <c r="M37" s="369"/>
      <c r="N37" s="199">
        <f t="shared" ref="N37:O37" si="43">H37-C37</f>
        <v>-3987.1518556160154</v>
      </c>
      <c r="O37" s="199">
        <f t="shared" si="43"/>
        <v>-7686.1389878067421</v>
      </c>
      <c r="P37" s="199">
        <f t="shared" ref="P37" si="44">J37-E37</f>
        <v>-11117.331514222198</v>
      </c>
      <c r="Q37" s="199">
        <f t="shared" ref="Q37" si="45">K37-F37</f>
        <v>-14332.60749861435</v>
      </c>
      <c r="R37" s="362">
        <f t="shared" ref="R37" si="46">L37-G37</f>
        <v>-17375.185219625593</v>
      </c>
      <c r="S37" s="364">
        <f t="shared" si="22"/>
        <v>-61.933758823901677</v>
      </c>
      <c r="T37" s="200">
        <f t="shared" si="23"/>
        <v>-119.39135894393058</v>
      </c>
      <c r="U37" s="200">
        <f t="shared" si="24"/>
        <v>-172.68921618758364</v>
      </c>
      <c r="V37" s="200">
        <f t="shared" si="25"/>
        <v>-222.63316981180805</v>
      </c>
      <c r="W37" s="201">
        <f t="shared" si="26"/>
        <v>-269.89454374484905</v>
      </c>
      <c r="Y37" s="190"/>
      <c r="Z37" s="190"/>
      <c r="AA37" s="190"/>
      <c r="AB37" s="190"/>
      <c r="AC37" s="190"/>
      <c r="AD37" s="190"/>
      <c r="AF37" s="190"/>
      <c r="AG37" s="190"/>
      <c r="AH37" s="190"/>
      <c r="AI37" s="190"/>
      <c r="AJ37" s="190"/>
      <c r="AK37" s="190"/>
    </row>
    <row r="38" spans="1:37" ht="15" thickBot="1" x14ac:dyDescent="0.4">
      <c r="A38" s="478" t="s">
        <v>785</v>
      </c>
      <c r="B38" s="210"/>
      <c r="C38" s="202">
        <f t="shared" ref="C38:G38" si="47">SUM(C29:C37)</f>
        <v>398715.18556160008</v>
      </c>
      <c r="D38" s="202">
        <f t="shared" si="47"/>
        <v>400255.55681280012</v>
      </c>
      <c r="E38" s="202">
        <f t="shared" si="47"/>
        <v>401706.49272320018</v>
      </c>
      <c r="F38" s="202">
        <f t="shared" si="47"/>
        <v>403052.75084800011</v>
      </c>
      <c r="G38" s="363">
        <f t="shared" si="47"/>
        <v>404290.3691264001</v>
      </c>
      <c r="H38" s="444">
        <f>SUM(H29:H34)+H37</f>
        <v>398715.18556160008</v>
      </c>
      <c r="I38" s="447">
        <f>SUM(I29:I35,I37)</f>
        <v>400255.55681280012</v>
      </c>
      <c r="J38" s="447">
        <f t="shared" ref="J38:L38" si="48">SUM(J29:J35,J37)</f>
        <v>401706.49272320018</v>
      </c>
      <c r="K38" s="447">
        <f t="shared" si="48"/>
        <v>403052.75084800011</v>
      </c>
      <c r="L38" s="446">
        <f t="shared" si="48"/>
        <v>404290.3691264001</v>
      </c>
      <c r="M38" s="370"/>
      <c r="N38" s="444">
        <f>SUM(N29:N35)+N37</f>
        <v>-1.4097167877480388E-11</v>
      </c>
      <c r="O38" s="447">
        <f t="shared" ref="O38:R38" si="49">SUM(O29:O35)+O37</f>
        <v>-1.8189894035458565E-11</v>
      </c>
      <c r="P38" s="447">
        <f t="shared" si="49"/>
        <v>0</v>
      </c>
      <c r="Q38" s="447">
        <f t="shared" si="49"/>
        <v>0</v>
      </c>
      <c r="R38" s="446">
        <f t="shared" si="49"/>
        <v>0</v>
      </c>
      <c r="S38" s="365">
        <f t="shared" ref="S38:W38" si="50">SUM(S29:S37)</f>
        <v>6720.4510956624026</v>
      </c>
      <c r="T38" s="203">
        <f t="shared" si="50"/>
        <v>12955.192842545694</v>
      </c>
      <c r="U38" s="203">
        <f t="shared" si="50"/>
        <v>18768.185490183816</v>
      </c>
      <c r="V38" s="203">
        <f t="shared" si="50"/>
        <v>24242.952190068143</v>
      </c>
      <c r="W38" s="204">
        <f t="shared" si="50"/>
        <v>29423.730936249362</v>
      </c>
      <c r="Y38" s="190">
        <f>C38</f>
        <v>398715.18556160008</v>
      </c>
      <c r="Z38" s="190">
        <f t="shared" si="8"/>
        <v>398715.18556160008</v>
      </c>
      <c r="AA38" s="190">
        <f t="shared" si="8"/>
        <v>400255.55681280012</v>
      </c>
      <c r="AB38" s="190">
        <f t="shared" si="8"/>
        <v>401706.49272320018</v>
      </c>
      <c r="AC38" s="190">
        <f t="shared" si="8"/>
        <v>403052.75084800011</v>
      </c>
      <c r="AD38" s="190">
        <f t="shared" si="8"/>
        <v>404290.3691264001</v>
      </c>
      <c r="AF38" s="190">
        <f>(C38*B38)/1000</f>
        <v>0</v>
      </c>
      <c r="AG38" s="190">
        <f>$AF38+S38</f>
        <v>6720.4510956624026</v>
      </c>
      <c r="AH38" s="190">
        <f t="shared" si="9"/>
        <v>12955.192842545694</v>
      </c>
      <c r="AI38" s="190">
        <f t="shared" si="9"/>
        <v>18768.185490183816</v>
      </c>
      <c r="AJ38" s="190">
        <f t="shared" si="9"/>
        <v>24242.952190068143</v>
      </c>
      <c r="AK38" s="190">
        <f t="shared" si="9"/>
        <v>29423.730936249362</v>
      </c>
    </row>
    <row r="39" spans="1:37" ht="15" thickBot="1" x14ac:dyDescent="0.4">
      <c r="A39" s="193"/>
      <c r="B39" s="588"/>
      <c r="C39" s="589"/>
      <c r="D39" s="589"/>
      <c r="E39" s="589"/>
      <c r="F39" s="589"/>
      <c r="G39" s="589"/>
      <c r="H39" s="589"/>
      <c r="I39" s="589"/>
      <c r="J39" s="589"/>
      <c r="K39" s="589"/>
      <c r="L39" s="589"/>
      <c r="M39" s="588"/>
      <c r="N39" s="589"/>
      <c r="O39" s="589"/>
      <c r="P39" s="589"/>
      <c r="Q39" s="589"/>
      <c r="R39" s="589"/>
      <c r="S39" s="590"/>
      <c r="T39" s="590"/>
      <c r="U39" s="590"/>
      <c r="V39" s="590"/>
      <c r="W39" s="590"/>
      <c r="Y39" s="190"/>
      <c r="Z39" s="190"/>
      <c r="AA39" s="190"/>
      <c r="AB39" s="190"/>
      <c r="AC39" s="190"/>
      <c r="AD39" s="190"/>
      <c r="AF39" s="190"/>
      <c r="AG39" s="190"/>
      <c r="AH39" s="190"/>
      <c r="AI39" s="190"/>
      <c r="AJ39" s="190"/>
      <c r="AK39" s="190"/>
    </row>
    <row r="40" spans="1:37" ht="87" x14ac:dyDescent="0.35">
      <c r="A40" s="592" t="s">
        <v>800</v>
      </c>
      <c r="B40" s="197" t="s">
        <v>486</v>
      </c>
      <c r="C40" s="403" t="s">
        <v>593</v>
      </c>
      <c r="D40" s="407" t="s">
        <v>594</v>
      </c>
      <c r="E40" s="407" t="s">
        <v>595</v>
      </c>
      <c r="F40" s="407" t="s">
        <v>596</v>
      </c>
      <c r="G40" s="593" t="s">
        <v>597</v>
      </c>
      <c r="H40" s="406" t="s">
        <v>598</v>
      </c>
      <c r="I40" s="408" t="s">
        <v>599</v>
      </c>
      <c r="J40" s="408" t="s">
        <v>600</v>
      </c>
      <c r="K40" s="408" t="s">
        <v>601</v>
      </c>
      <c r="L40" s="406" t="s">
        <v>602</v>
      </c>
      <c r="M40" s="368"/>
      <c r="N40" s="399" t="s">
        <v>583</v>
      </c>
      <c r="O40" s="400" t="s">
        <v>584</v>
      </c>
      <c r="P40" s="400" t="s">
        <v>585</v>
      </c>
      <c r="Q40" s="400" t="s">
        <v>586</v>
      </c>
      <c r="R40" s="399" t="s">
        <v>587</v>
      </c>
      <c r="S40" s="401" t="s">
        <v>588</v>
      </c>
      <c r="T40" s="400" t="s">
        <v>589</v>
      </c>
      <c r="U40" s="400" t="s">
        <v>590</v>
      </c>
      <c r="V40" s="400" t="s">
        <v>591</v>
      </c>
      <c r="W40" s="402" t="s">
        <v>592</v>
      </c>
      <c r="Y40" s="190"/>
      <c r="Z40" s="190"/>
      <c r="AA40" s="190"/>
      <c r="AB40" s="190"/>
      <c r="AC40" s="190"/>
      <c r="AD40" s="190"/>
      <c r="AF40" s="190"/>
      <c r="AG40" s="190"/>
      <c r="AH40" s="190"/>
      <c r="AI40" s="190"/>
      <c r="AJ40" s="190"/>
      <c r="AK40" s="190"/>
    </row>
    <row r="41" spans="1:37" x14ac:dyDescent="0.35">
      <c r="A41" s="578" t="s">
        <v>829</v>
      </c>
      <c r="B41" s="198">
        <f>'Unit costs'!D34</f>
        <v>0</v>
      </c>
      <c r="C41" s="199">
        <f>C29</f>
        <v>0</v>
      </c>
      <c r="D41" s="199">
        <f t="shared" ref="D41:G41" si="51">D29</f>
        <v>0</v>
      </c>
      <c r="E41" s="199">
        <f t="shared" si="51"/>
        <v>0</v>
      </c>
      <c r="F41" s="199">
        <f t="shared" si="51"/>
        <v>0</v>
      </c>
      <c r="G41" s="445">
        <f t="shared" si="51"/>
        <v>0</v>
      </c>
      <c r="H41" s="366">
        <f>SUM(H29:H35)</f>
        <v>3987.1518556160013</v>
      </c>
      <c r="I41" s="366">
        <f t="shared" ref="I41:L41" si="52">SUM(I29:I35)</f>
        <v>7686.1389878067239</v>
      </c>
      <c r="J41" s="366">
        <f t="shared" si="52"/>
        <v>11117.331514222189</v>
      </c>
      <c r="K41" s="366">
        <f t="shared" si="52"/>
        <v>14332.607498614347</v>
      </c>
      <c r="L41" s="366">
        <f t="shared" si="52"/>
        <v>17375.185219625575</v>
      </c>
      <c r="M41" s="369"/>
      <c r="N41" s="366">
        <f>H41-C41</f>
        <v>3987.1518556160013</v>
      </c>
      <c r="O41" s="199">
        <f>I41-D41</f>
        <v>7686.1389878067239</v>
      </c>
      <c r="P41" s="199">
        <f>J41-E41</f>
        <v>11117.331514222189</v>
      </c>
      <c r="Q41" s="199">
        <f>K41-F41</f>
        <v>14332.607498614347</v>
      </c>
      <c r="R41" s="362">
        <f>L41-G41</f>
        <v>17375.185219625575</v>
      </c>
      <c r="S41" s="364">
        <f>N41*$B41/1000</f>
        <v>0</v>
      </c>
      <c r="T41" s="200">
        <f t="shared" ref="T41:T47" si="53">O41*$B41/1000</f>
        <v>0</v>
      </c>
      <c r="U41" s="200">
        <f t="shared" ref="U41:U47" si="54">P41*$B41/1000</f>
        <v>0</v>
      </c>
      <c r="V41" s="200">
        <f t="shared" ref="V41:V42" si="55">Q41*$B41/1000</f>
        <v>0</v>
      </c>
      <c r="W41" s="201">
        <f t="shared" ref="W41:W47" si="56">R41*$B41/1000</f>
        <v>0</v>
      </c>
      <c r="Y41" s="190"/>
      <c r="Z41" s="190"/>
      <c r="AA41" s="190"/>
      <c r="AB41" s="190"/>
      <c r="AC41" s="190"/>
      <c r="AD41" s="190"/>
      <c r="AF41" s="190"/>
      <c r="AG41" s="190"/>
      <c r="AH41" s="190"/>
      <c r="AI41" s="190"/>
      <c r="AJ41" s="190"/>
      <c r="AK41" s="190"/>
    </row>
    <row r="42" spans="1:37" x14ac:dyDescent="0.35">
      <c r="A42" s="578" t="s">
        <v>830</v>
      </c>
      <c r="B42" s="198">
        <f>'Unit costs'!D35</f>
        <v>0</v>
      </c>
      <c r="C42" s="199">
        <f t="shared" ref="C42:G42" si="57">C30</f>
        <v>0</v>
      </c>
      <c r="D42" s="199">
        <f t="shared" si="57"/>
        <v>0</v>
      </c>
      <c r="E42" s="199">
        <f t="shared" si="57"/>
        <v>0</v>
      </c>
      <c r="F42" s="199">
        <f t="shared" si="57"/>
        <v>0</v>
      </c>
      <c r="G42" s="445">
        <f t="shared" si="57"/>
        <v>0</v>
      </c>
      <c r="H42" s="366">
        <f>SUM(H29:H35)</f>
        <v>3987.1518556160013</v>
      </c>
      <c r="I42" s="366">
        <f t="shared" ref="I42:L42" si="58">SUM(I29:I35)</f>
        <v>7686.1389878067239</v>
      </c>
      <c r="J42" s="366">
        <f t="shared" si="58"/>
        <v>11117.331514222189</v>
      </c>
      <c r="K42" s="366">
        <f t="shared" si="58"/>
        <v>14332.607498614347</v>
      </c>
      <c r="L42" s="366">
        <f t="shared" si="58"/>
        <v>17375.185219625575</v>
      </c>
      <c r="M42" s="369"/>
      <c r="N42" s="366">
        <f t="shared" ref="N42:N47" si="59">H42-C42</f>
        <v>3987.1518556160013</v>
      </c>
      <c r="O42" s="199">
        <f t="shared" ref="O42:O47" si="60">I42-D42</f>
        <v>7686.1389878067239</v>
      </c>
      <c r="P42" s="199">
        <f t="shared" ref="P42:P47" si="61">J42-E42</f>
        <v>11117.331514222189</v>
      </c>
      <c r="Q42" s="199">
        <f t="shared" ref="Q42:Q47" si="62">K42-F42</f>
        <v>14332.607498614347</v>
      </c>
      <c r="R42" s="362">
        <f t="shared" ref="R42:R47" si="63">L42-G42</f>
        <v>17375.185219625575</v>
      </c>
      <c r="S42" s="364">
        <f t="shared" ref="S42:S47" si="64">N42*$B42/1000</f>
        <v>0</v>
      </c>
      <c r="T42" s="200">
        <f t="shared" si="53"/>
        <v>0</v>
      </c>
      <c r="U42" s="200">
        <f t="shared" si="54"/>
        <v>0</v>
      </c>
      <c r="V42" s="200">
        <f t="shared" si="55"/>
        <v>0</v>
      </c>
      <c r="W42" s="201">
        <f t="shared" si="56"/>
        <v>0</v>
      </c>
      <c r="Y42" s="190"/>
      <c r="Z42" s="190"/>
      <c r="AA42" s="190"/>
      <c r="AB42" s="190"/>
      <c r="AC42" s="190"/>
      <c r="AD42" s="190"/>
      <c r="AF42" s="190"/>
      <c r="AG42" s="190"/>
      <c r="AH42" s="190"/>
      <c r="AI42" s="190"/>
      <c r="AJ42" s="190"/>
      <c r="AK42" s="190"/>
    </row>
    <row r="43" spans="1:37" x14ac:dyDescent="0.35">
      <c r="A43" s="578" t="s">
        <v>831</v>
      </c>
      <c r="B43" s="198">
        <f>'Unit costs'!D36</f>
        <v>0</v>
      </c>
      <c r="C43" s="199">
        <f t="shared" ref="C43:G43" si="65">C31</f>
        <v>0</v>
      </c>
      <c r="D43" s="199">
        <f t="shared" si="65"/>
        <v>0</v>
      </c>
      <c r="E43" s="199">
        <f t="shared" si="65"/>
        <v>0</v>
      </c>
      <c r="F43" s="199">
        <f t="shared" si="65"/>
        <v>0</v>
      </c>
      <c r="G43" s="445">
        <f t="shared" si="65"/>
        <v>0</v>
      </c>
      <c r="H43" s="366">
        <f>SUM(H29:H35)</f>
        <v>3987.1518556160013</v>
      </c>
      <c r="I43" s="366">
        <f t="shared" ref="I43:L43" si="66">SUM(I29:I35)</f>
        <v>7686.1389878067239</v>
      </c>
      <c r="J43" s="366">
        <f t="shared" si="66"/>
        <v>11117.331514222189</v>
      </c>
      <c r="K43" s="366">
        <f t="shared" si="66"/>
        <v>14332.607498614347</v>
      </c>
      <c r="L43" s="366">
        <f t="shared" si="66"/>
        <v>17375.185219625575</v>
      </c>
      <c r="M43" s="369"/>
      <c r="N43" s="366">
        <f t="shared" si="59"/>
        <v>3987.1518556160013</v>
      </c>
      <c r="O43" s="199">
        <f t="shared" si="60"/>
        <v>7686.1389878067239</v>
      </c>
      <c r="P43" s="199">
        <f t="shared" si="61"/>
        <v>11117.331514222189</v>
      </c>
      <c r="Q43" s="199">
        <f t="shared" si="62"/>
        <v>14332.607498614347</v>
      </c>
      <c r="R43" s="362">
        <f t="shared" si="63"/>
        <v>17375.185219625575</v>
      </c>
      <c r="S43" s="364">
        <f t="shared" si="64"/>
        <v>0</v>
      </c>
      <c r="T43" s="200">
        <f t="shared" si="53"/>
        <v>0</v>
      </c>
      <c r="U43" s="200">
        <f t="shared" si="54"/>
        <v>0</v>
      </c>
      <c r="V43" s="200">
        <f>Q43*$B43/1000</f>
        <v>0</v>
      </c>
      <c r="W43" s="201">
        <f t="shared" si="56"/>
        <v>0</v>
      </c>
      <c r="Y43" s="190"/>
      <c r="Z43" s="190"/>
      <c r="AA43" s="190"/>
      <c r="AB43" s="190"/>
      <c r="AC43" s="190"/>
      <c r="AD43" s="190"/>
      <c r="AF43" s="190"/>
      <c r="AG43" s="190"/>
      <c r="AH43" s="190"/>
      <c r="AI43" s="190"/>
      <c r="AJ43" s="190"/>
      <c r="AK43" s="190"/>
    </row>
    <row r="44" spans="1:37" x14ac:dyDescent="0.35">
      <c r="A44" s="578" t="s">
        <v>832</v>
      </c>
      <c r="B44" s="198">
        <f>'Unit costs'!D37</f>
        <v>0</v>
      </c>
      <c r="C44" s="199">
        <f t="shared" ref="C44:G44" si="67">C32</f>
        <v>0</v>
      </c>
      <c r="D44" s="199">
        <f t="shared" si="67"/>
        <v>0</v>
      </c>
      <c r="E44" s="199">
        <f t="shared" si="67"/>
        <v>0</v>
      </c>
      <c r="F44" s="199">
        <f t="shared" si="67"/>
        <v>0</v>
      </c>
      <c r="G44" s="445">
        <f t="shared" si="67"/>
        <v>0</v>
      </c>
      <c r="H44" s="366">
        <f>SUM(H29:H35)</f>
        <v>3987.1518556160013</v>
      </c>
      <c r="I44" s="366">
        <f t="shared" ref="I44:L44" si="68">SUM(I29:I35)</f>
        <v>7686.1389878067239</v>
      </c>
      <c r="J44" s="366">
        <f t="shared" si="68"/>
        <v>11117.331514222189</v>
      </c>
      <c r="K44" s="366">
        <f t="shared" si="68"/>
        <v>14332.607498614347</v>
      </c>
      <c r="L44" s="366">
        <f t="shared" si="68"/>
        <v>17375.185219625575</v>
      </c>
      <c r="M44" s="369"/>
      <c r="N44" s="366">
        <f t="shared" si="59"/>
        <v>3987.1518556160013</v>
      </c>
      <c r="O44" s="199">
        <f t="shared" si="60"/>
        <v>7686.1389878067239</v>
      </c>
      <c r="P44" s="199">
        <f t="shared" si="61"/>
        <v>11117.331514222189</v>
      </c>
      <c r="Q44" s="199">
        <f t="shared" si="62"/>
        <v>14332.607498614347</v>
      </c>
      <c r="R44" s="362">
        <f t="shared" si="63"/>
        <v>17375.185219625575</v>
      </c>
      <c r="S44" s="364">
        <f t="shared" si="64"/>
        <v>0</v>
      </c>
      <c r="T44" s="200">
        <f t="shared" si="53"/>
        <v>0</v>
      </c>
      <c r="U44" s="200">
        <f t="shared" si="54"/>
        <v>0</v>
      </c>
      <c r="V44" s="200">
        <f t="shared" ref="V44:V47" si="69">Q44*$B44/1000</f>
        <v>0</v>
      </c>
      <c r="W44" s="201">
        <f t="shared" si="56"/>
        <v>0</v>
      </c>
      <c r="Y44" s="190"/>
      <c r="Z44" s="190"/>
      <c r="AA44" s="190"/>
      <c r="AB44" s="190"/>
      <c r="AC44" s="190"/>
      <c r="AD44" s="190"/>
      <c r="AF44" s="190"/>
      <c r="AG44" s="190"/>
      <c r="AH44" s="190"/>
      <c r="AI44" s="190"/>
      <c r="AJ44" s="190"/>
      <c r="AK44" s="190"/>
    </row>
    <row r="45" spans="1:37" x14ac:dyDescent="0.35">
      <c r="A45" s="578" t="s">
        <v>825</v>
      </c>
      <c r="B45" s="198">
        <f>'Unit costs'!D28</f>
        <v>0</v>
      </c>
      <c r="C45" s="199">
        <f>C37</f>
        <v>398715.18556160008</v>
      </c>
      <c r="D45" s="199">
        <f t="shared" ref="D45:L45" si="70">D37</f>
        <v>400255.55681280012</v>
      </c>
      <c r="E45" s="199">
        <f t="shared" si="70"/>
        <v>401706.49272320018</v>
      </c>
      <c r="F45" s="199">
        <f t="shared" si="70"/>
        <v>403052.75084800011</v>
      </c>
      <c r="G45" s="445">
        <f t="shared" si="70"/>
        <v>404290.3691264001</v>
      </c>
      <c r="H45" s="366">
        <f t="shared" si="70"/>
        <v>394728.03370598407</v>
      </c>
      <c r="I45" s="199">
        <f t="shared" si="70"/>
        <v>392569.41782499338</v>
      </c>
      <c r="J45" s="199">
        <f t="shared" si="70"/>
        <v>390589.16120897798</v>
      </c>
      <c r="K45" s="199">
        <f t="shared" si="70"/>
        <v>388720.14334938576</v>
      </c>
      <c r="L45" s="199">
        <f t="shared" si="70"/>
        <v>386915.1839067745</v>
      </c>
      <c r="M45" s="369"/>
      <c r="N45" s="366">
        <f t="shared" si="59"/>
        <v>-3987.1518556160154</v>
      </c>
      <c r="O45" s="199">
        <f t="shared" si="60"/>
        <v>-7686.1389878067421</v>
      </c>
      <c r="P45" s="199">
        <f t="shared" si="61"/>
        <v>-11117.331514222198</v>
      </c>
      <c r="Q45" s="199">
        <f t="shared" si="62"/>
        <v>-14332.60749861435</v>
      </c>
      <c r="R45" s="362">
        <f t="shared" si="63"/>
        <v>-17375.185219625593</v>
      </c>
      <c r="S45" s="364">
        <f t="shared" si="64"/>
        <v>0</v>
      </c>
      <c r="T45" s="200">
        <f t="shared" si="53"/>
        <v>0</v>
      </c>
      <c r="U45" s="200">
        <f t="shared" si="54"/>
        <v>0</v>
      </c>
      <c r="V45" s="200">
        <f t="shared" si="69"/>
        <v>0</v>
      </c>
      <c r="W45" s="201">
        <f t="shared" si="56"/>
        <v>0</v>
      </c>
      <c r="Y45" s="190"/>
      <c r="Z45" s="190"/>
      <c r="AA45" s="190"/>
      <c r="AB45" s="190"/>
      <c r="AC45" s="190"/>
      <c r="AD45" s="190"/>
      <c r="AF45" s="190"/>
      <c r="AG45" s="190"/>
      <c r="AH45" s="190"/>
      <c r="AI45" s="190"/>
      <c r="AJ45" s="190"/>
      <c r="AK45" s="190"/>
    </row>
    <row r="46" spans="1:37" x14ac:dyDescent="0.35">
      <c r="A46" s="578" t="s">
        <v>828</v>
      </c>
      <c r="B46" s="198">
        <f>'Unit costs'!D29</f>
        <v>0</v>
      </c>
      <c r="C46" s="199">
        <f>C37</f>
        <v>398715.18556160008</v>
      </c>
      <c r="D46" s="199">
        <f t="shared" ref="D46:L46" si="71">D37</f>
        <v>400255.55681280012</v>
      </c>
      <c r="E46" s="199">
        <f t="shared" si="71"/>
        <v>401706.49272320018</v>
      </c>
      <c r="F46" s="199">
        <f t="shared" si="71"/>
        <v>403052.75084800011</v>
      </c>
      <c r="G46" s="445">
        <f t="shared" si="71"/>
        <v>404290.3691264001</v>
      </c>
      <c r="H46" s="366">
        <f t="shared" si="71"/>
        <v>394728.03370598407</v>
      </c>
      <c r="I46" s="199">
        <f t="shared" si="71"/>
        <v>392569.41782499338</v>
      </c>
      <c r="J46" s="199">
        <f t="shared" si="71"/>
        <v>390589.16120897798</v>
      </c>
      <c r="K46" s="199">
        <f t="shared" si="71"/>
        <v>388720.14334938576</v>
      </c>
      <c r="L46" s="362">
        <f t="shared" si="71"/>
        <v>386915.1839067745</v>
      </c>
      <c r="M46" s="369"/>
      <c r="N46" s="366">
        <f t="shared" si="59"/>
        <v>-3987.1518556160154</v>
      </c>
      <c r="O46" s="199">
        <f t="shared" si="60"/>
        <v>-7686.1389878067421</v>
      </c>
      <c r="P46" s="199">
        <f t="shared" si="61"/>
        <v>-11117.331514222198</v>
      </c>
      <c r="Q46" s="199">
        <f t="shared" si="62"/>
        <v>-14332.60749861435</v>
      </c>
      <c r="R46" s="362">
        <f t="shared" si="63"/>
        <v>-17375.185219625593</v>
      </c>
      <c r="S46" s="364">
        <f>N46*$B46/1000</f>
        <v>0</v>
      </c>
      <c r="T46" s="200">
        <f t="shared" si="53"/>
        <v>0</v>
      </c>
      <c r="U46" s="200">
        <f t="shared" si="54"/>
        <v>0</v>
      </c>
      <c r="V46" s="200">
        <f t="shared" si="69"/>
        <v>0</v>
      </c>
      <c r="W46" s="201">
        <f t="shared" si="56"/>
        <v>0</v>
      </c>
      <c r="Y46" s="190"/>
      <c r="Z46" s="190"/>
      <c r="AA46" s="190"/>
      <c r="AB46" s="190"/>
      <c r="AC46" s="190"/>
      <c r="AD46" s="190"/>
      <c r="AF46" s="190"/>
      <c r="AG46" s="190"/>
      <c r="AH46" s="190"/>
      <c r="AI46" s="190"/>
      <c r="AJ46" s="190"/>
      <c r="AK46" s="190"/>
    </row>
    <row r="47" spans="1:37" x14ac:dyDescent="0.35">
      <c r="A47" s="578" t="s">
        <v>827</v>
      </c>
      <c r="B47" s="198">
        <f>'Unit costs'!D30</f>
        <v>0</v>
      </c>
      <c r="C47" s="199">
        <f>C37</f>
        <v>398715.18556160008</v>
      </c>
      <c r="D47" s="199">
        <f t="shared" ref="D47:L47" si="72">D37</f>
        <v>400255.55681280012</v>
      </c>
      <c r="E47" s="199">
        <f t="shared" si="72"/>
        <v>401706.49272320018</v>
      </c>
      <c r="F47" s="199">
        <f t="shared" si="72"/>
        <v>403052.75084800011</v>
      </c>
      <c r="G47" s="445">
        <f t="shared" si="72"/>
        <v>404290.3691264001</v>
      </c>
      <c r="H47" s="366">
        <f t="shared" si="72"/>
        <v>394728.03370598407</v>
      </c>
      <c r="I47" s="199">
        <f t="shared" si="72"/>
        <v>392569.41782499338</v>
      </c>
      <c r="J47" s="199">
        <f t="shared" si="72"/>
        <v>390589.16120897798</v>
      </c>
      <c r="K47" s="199">
        <f t="shared" si="72"/>
        <v>388720.14334938576</v>
      </c>
      <c r="L47" s="362">
        <f t="shared" si="72"/>
        <v>386915.1839067745</v>
      </c>
      <c r="M47" s="369"/>
      <c r="N47" s="366">
        <f t="shared" si="59"/>
        <v>-3987.1518556160154</v>
      </c>
      <c r="O47" s="199">
        <f t="shared" si="60"/>
        <v>-7686.1389878067421</v>
      </c>
      <c r="P47" s="199">
        <f t="shared" si="61"/>
        <v>-11117.331514222198</v>
      </c>
      <c r="Q47" s="199">
        <f t="shared" si="62"/>
        <v>-14332.60749861435</v>
      </c>
      <c r="R47" s="362">
        <f t="shared" si="63"/>
        <v>-17375.185219625593</v>
      </c>
      <c r="S47" s="364">
        <f t="shared" si="64"/>
        <v>0</v>
      </c>
      <c r="T47" s="200">
        <f t="shared" si="53"/>
        <v>0</v>
      </c>
      <c r="U47" s="200">
        <f t="shared" si="54"/>
        <v>0</v>
      </c>
      <c r="V47" s="200">
        <f t="shared" si="69"/>
        <v>0</v>
      </c>
      <c r="W47" s="201">
        <f t="shared" si="56"/>
        <v>0</v>
      </c>
      <c r="Y47" s="190"/>
      <c r="Z47" s="190"/>
      <c r="AA47" s="190"/>
      <c r="AB47" s="190"/>
      <c r="AC47" s="190"/>
      <c r="AD47" s="190"/>
      <c r="AF47" s="190"/>
      <c r="AG47" s="190"/>
      <c r="AH47" s="190"/>
      <c r="AI47" s="190"/>
      <c r="AJ47" s="190"/>
      <c r="AK47" s="190"/>
    </row>
    <row r="48" spans="1:37" x14ac:dyDescent="0.35">
      <c r="A48" s="578" t="s">
        <v>826</v>
      </c>
      <c r="B48" s="198">
        <f>'Unit costs'!D31</f>
        <v>0</v>
      </c>
      <c r="C48" s="617">
        <f>C37</f>
        <v>398715.18556160008</v>
      </c>
      <c r="D48" s="617">
        <f t="shared" ref="D48:L48" si="73">D37</f>
        <v>400255.55681280012</v>
      </c>
      <c r="E48" s="617">
        <f t="shared" si="73"/>
        <v>401706.49272320018</v>
      </c>
      <c r="F48" s="617">
        <f t="shared" si="73"/>
        <v>403052.75084800011</v>
      </c>
      <c r="G48" s="618">
        <f t="shared" si="73"/>
        <v>404290.3691264001</v>
      </c>
      <c r="H48" s="619">
        <f t="shared" si="73"/>
        <v>394728.03370598407</v>
      </c>
      <c r="I48" s="620">
        <f t="shared" si="73"/>
        <v>392569.41782499338</v>
      </c>
      <c r="J48" s="620">
        <f t="shared" si="73"/>
        <v>390589.16120897798</v>
      </c>
      <c r="K48" s="620">
        <f t="shared" si="73"/>
        <v>388720.14334938576</v>
      </c>
      <c r="L48" s="621">
        <f t="shared" si="73"/>
        <v>386915.1839067745</v>
      </c>
      <c r="M48" s="369"/>
      <c r="N48" s="366">
        <f t="shared" ref="N48" si="74">H48-C48</f>
        <v>-3987.1518556160154</v>
      </c>
      <c r="O48" s="199">
        <f t="shared" ref="O48" si="75">I48-D48</f>
        <v>-7686.1389878067421</v>
      </c>
      <c r="P48" s="199">
        <f t="shared" ref="P48" si="76">J48-E48</f>
        <v>-11117.331514222198</v>
      </c>
      <c r="Q48" s="199">
        <f t="shared" ref="Q48" si="77">K48-F48</f>
        <v>-14332.60749861435</v>
      </c>
      <c r="R48" s="362">
        <f t="shared" ref="R48" si="78">L48-G48</f>
        <v>-17375.185219625593</v>
      </c>
      <c r="S48" s="364">
        <f t="shared" ref="S48" si="79">N48*$B48/1000</f>
        <v>0</v>
      </c>
      <c r="T48" s="200">
        <f t="shared" ref="T48" si="80">O48*$B48/1000</f>
        <v>0</v>
      </c>
      <c r="U48" s="200">
        <f t="shared" ref="U48" si="81">P48*$B48/1000</f>
        <v>0</v>
      </c>
      <c r="V48" s="200">
        <f t="shared" ref="V48" si="82">Q48*$B48/1000</f>
        <v>0</v>
      </c>
      <c r="W48" s="201">
        <f t="shared" ref="W48" si="83">R48*$B48/1000</f>
        <v>0</v>
      </c>
      <c r="Y48" s="190"/>
      <c r="Z48" s="190"/>
      <c r="AA48" s="190"/>
      <c r="AB48" s="190"/>
      <c r="AC48" s="190"/>
      <c r="AD48" s="190"/>
      <c r="AF48" s="190"/>
      <c r="AG48" s="190"/>
      <c r="AH48" s="190"/>
      <c r="AI48" s="190"/>
      <c r="AJ48" s="190"/>
      <c r="AK48" s="190"/>
    </row>
    <row r="49" spans="1:55" ht="15" thickBot="1" x14ac:dyDescent="0.4">
      <c r="A49" s="478" t="s">
        <v>824</v>
      </c>
      <c r="B49" s="594"/>
      <c r="C49" s="202"/>
      <c r="D49" s="202"/>
      <c r="E49" s="202"/>
      <c r="F49" s="202"/>
      <c r="G49" s="446"/>
      <c r="H49" s="591"/>
      <c r="I49" s="447"/>
      <c r="J49" s="447"/>
      <c r="K49" s="447"/>
      <c r="L49" s="446"/>
      <c r="M49" s="370"/>
      <c r="N49" s="367"/>
      <c r="O49" s="202"/>
      <c r="P49" s="202"/>
      <c r="Q49" s="202"/>
      <c r="R49" s="363"/>
      <c r="S49" s="365">
        <f t="shared" ref="S49:W49" si="84">SUM(S41:S48)</f>
        <v>0</v>
      </c>
      <c r="T49" s="203">
        <f t="shared" si="84"/>
        <v>0</v>
      </c>
      <c r="U49" s="203">
        <f t="shared" si="84"/>
        <v>0</v>
      </c>
      <c r="V49" s="203">
        <f t="shared" si="84"/>
        <v>0</v>
      </c>
      <c r="W49" s="204">
        <f t="shared" si="84"/>
        <v>0</v>
      </c>
      <c r="Y49" s="190"/>
      <c r="Z49" s="190"/>
      <c r="AA49" s="190"/>
      <c r="AB49" s="190"/>
      <c r="AC49" s="190"/>
      <c r="AD49" s="190"/>
      <c r="AF49" s="190"/>
      <c r="AG49" s="190"/>
      <c r="AH49" s="190"/>
      <c r="AI49" s="190"/>
      <c r="AJ49" s="190"/>
      <c r="AK49" s="190"/>
    </row>
    <row r="50" spans="1:55" x14ac:dyDescent="0.35">
      <c r="A50" s="193"/>
      <c r="B50" s="588"/>
      <c r="C50" s="589"/>
      <c r="D50" s="589"/>
      <c r="E50" s="589"/>
      <c r="F50" s="589"/>
      <c r="G50" s="589"/>
      <c r="H50" s="589"/>
      <c r="I50" s="589"/>
      <c r="J50" s="589"/>
      <c r="K50" s="589"/>
      <c r="L50" s="589"/>
      <c r="M50" s="588"/>
      <c r="N50" s="589"/>
      <c r="O50" s="589"/>
      <c r="P50" s="589"/>
      <c r="Q50" s="589"/>
      <c r="R50" s="589"/>
      <c r="S50" s="590"/>
      <c r="T50" s="590"/>
      <c r="U50" s="590"/>
      <c r="V50" s="590"/>
      <c r="W50" s="590"/>
      <c r="Y50" s="190"/>
      <c r="Z50" s="190"/>
      <c r="AA50" s="190"/>
      <c r="AB50" s="190"/>
      <c r="AC50" s="190"/>
      <c r="AD50" s="190"/>
      <c r="AF50" s="190"/>
      <c r="AG50" s="190"/>
      <c r="AH50" s="190"/>
      <c r="AI50" s="190"/>
      <c r="AJ50" s="190"/>
      <c r="AK50" s="190"/>
    </row>
    <row r="51" spans="1:55" x14ac:dyDescent="0.35">
      <c r="A51" s="193"/>
      <c r="B51" s="588"/>
      <c r="C51" s="589"/>
      <c r="D51" s="589"/>
      <c r="E51" s="589"/>
      <c r="F51" s="589"/>
      <c r="G51" s="589"/>
      <c r="H51" s="589"/>
      <c r="I51" s="589"/>
      <c r="J51" s="589"/>
      <c r="K51" s="589"/>
      <c r="L51" s="589"/>
      <c r="M51" s="588"/>
      <c r="N51" s="589"/>
      <c r="O51" s="589"/>
      <c r="P51" s="589"/>
      <c r="Q51" s="589"/>
      <c r="R51" s="589"/>
      <c r="S51" s="590"/>
      <c r="T51" s="590"/>
      <c r="U51" s="590"/>
      <c r="V51" s="590"/>
      <c r="W51" s="590"/>
      <c r="Y51" s="190"/>
      <c r="Z51" s="190"/>
      <c r="AA51" s="190"/>
      <c r="AB51" s="190"/>
      <c r="AC51" s="190"/>
      <c r="AD51" s="190"/>
      <c r="AF51" s="190"/>
      <c r="AG51" s="190"/>
      <c r="AH51" s="190"/>
      <c r="AI51" s="190"/>
      <c r="AJ51" s="190"/>
      <c r="AK51" s="190"/>
    </row>
    <row r="52" spans="1:55" ht="15" thickBot="1" x14ac:dyDescent="0.4">
      <c r="A52" s="361"/>
      <c r="B52" s="360"/>
      <c r="C52" s="360"/>
      <c r="D52" s="360"/>
      <c r="E52" s="360"/>
      <c r="F52" s="360"/>
      <c r="G52" s="360"/>
      <c r="H52" s="360"/>
      <c r="I52" s="360"/>
      <c r="J52" s="360"/>
      <c r="K52" s="360"/>
      <c r="L52" s="360"/>
      <c r="M52" s="360"/>
      <c r="N52" s="360"/>
      <c r="O52" s="360"/>
      <c r="P52" s="360"/>
      <c r="Q52" s="360"/>
      <c r="R52" s="360"/>
      <c r="S52" s="360"/>
      <c r="T52" s="360"/>
      <c r="U52" s="360"/>
      <c r="V52" s="360"/>
      <c r="W52" s="360"/>
      <c r="AG52" s="190"/>
      <c r="AH52" s="190"/>
      <c r="AI52" s="190"/>
      <c r="AJ52" s="190"/>
      <c r="AK52" s="190"/>
    </row>
    <row r="53" spans="1:55" s="194" customFormat="1" ht="30" customHeight="1" thickBot="1" x14ac:dyDescent="0.4">
      <c r="A53" s="476" t="s">
        <v>569</v>
      </c>
      <c r="B53" s="213"/>
      <c r="C53" s="213"/>
      <c r="D53" s="213"/>
      <c r="E53" s="213"/>
      <c r="F53" s="213"/>
      <c r="G53" s="213"/>
      <c r="H53" s="213"/>
      <c r="I53" s="213"/>
      <c r="J53" s="213"/>
      <c r="K53" s="213"/>
      <c r="L53" s="213"/>
      <c r="M53" s="213"/>
      <c r="N53" s="213"/>
      <c r="O53" s="213"/>
      <c r="P53" s="213"/>
      <c r="Q53" s="213"/>
      <c r="R53" s="214"/>
      <c r="S53" s="211">
        <f>S38+S49</f>
        <v>6720.4510956624026</v>
      </c>
      <c r="T53" s="211">
        <f t="shared" ref="T53:W53" si="85">T38+T49</f>
        <v>12955.192842545694</v>
      </c>
      <c r="U53" s="211">
        <f t="shared" si="85"/>
        <v>18768.185490183816</v>
      </c>
      <c r="V53" s="211">
        <f t="shared" si="85"/>
        <v>24242.952190068143</v>
      </c>
      <c r="W53" s="482">
        <f t="shared" si="85"/>
        <v>29423.730936249362</v>
      </c>
    </row>
    <row r="54" spans="1:55" ht="15" thickBot="1" x14ac:dyDescent="0.4"/>
    <row r="55" spans="1:55" ht="30" customHeight="1" thickBot="1" x14ac:dyDescent="0.4">
      <c r="A55" s="483" t="s">
        <v>758</v>
      </c>
      <c r="B55" s="213"/>
      <c r="C55" s="213"/>
      <c r="D55" s="213"/>
      <c r="E55" s="213"/>
      <c r="F55" s="213"/>
      <c r="G55" s="213"/>
      <c r="H55" s="213"/>
      <c r="I55" s="213"/>
      <c r="J55" s="213"/>
      <c r="K55" s="213"/>
      <c r="L55" s="213"/>
      <c r="M55" s="213"/>
      <c r="N55" s="213"/>
      <c r="O55" s="213"/>
      <c r="P55" s="213"/>
      <c r="Q55" s="213"/>
      <c r="R55" s="214"/>
      <c r="S55" s="211">
        <f>S38</f>
        <v>6720.4510956624026</v>
      </c>
      <c r="T55" s="211">
        <f t="shared" ref="T55:W55" si="86">T38</f>
        <v>12955.192842545694</v>
      </c>
      <c r="U55" s="211">
        <f t="shared" si="86"/>
        <v>18768.185490183816</v>
      </c>
      <c r="V55" s="211">
        <f t="shared" si="86"/>
        <v>24242.952190068143</v>
      </c>
      <c r="W55" s="211">
        <f t="shared" si="86"/>
        <v>29423.730936249362</v>
      </c>
      <c r="AM55" s="182"/>
      <c r="AN55" s="182"/>
      <c r="AO55" s="182"/>
      <c r="AP55" s="182"/>
      <c r="AQ55" s="182"/>
      <c r="AR55" s="182"/>
      <c r="AS55" s="182"/>
      <c r="AT55" s="182"/>
      <c r="AU55" s="182"/>
      <c r="AV55" s="182"/>
      <c r="AW55" s="182"/>
      <c r="AX55" s="182"/>
      <c r="AY55" s="182"/>
      <c r="AZ55" s="182"/>
      <c r="BA55" s="182"/>
      <c r="BB55" s="182"/>
      <c r="BC55" s="182"/>
    </row>
    <row r="56" spans="1:55" ht="16" thickBot="1" x14ac:dyDescent="0.4">
      <c r="A56" s="484" t="s">
        <v>3</v>
      </c>
      <c r="AM56" s="182"/>
      <c r="AN56" s="182"/>
      <c r="AO56" s="182"/>
      <c r="AP56" s="182"/>
      <c r="AQ56" s="182"/>
      <c r="AR56" s="182"/>
      <c r="AS56" s="182"/>
      <c r="AT56" s="182"/>
      <c r="AU56" s="182"/>
      <c r="AV56" s="182"/>
      <c r="AW56" s="182"/>
      <c r="AX56" s="182"/>
      <c r="AY56" s="182"/>
      <c r="AZ56" s="182"/>
      <c r="BA56" s="182"/>
      <c r="BB56" s="182"/>
      <c r="BC56" s="182"/>
    </row>
    <row r="57" spans="1:55" ht="30" customHeight="1" thickBot="1" x14ac:dyDescent="0.4">
      <c r="A57" s="483" t="s">
        <v>759</v>
      </c>
      <c r="B57" s="213"/>
      <c r="C57" s="213"/>
      <c r="D57" s="213"/>
      <c r="E57" s="213"/>
      <c r="F57" s="213"/>
      <c r="G57" s="213"/>
      <c r="H57" s="213"/>
      <c r="I57" s="213"/>
      <c r="J57" s="213"/>
      <c r="K57" s="213"/>
      <c r="L57" s="213"/>
      <c r="M57" s="213"/>
      <c r="N57" s="213"/>
      <c r="O57" s="213"/>
      <c r="P57" s="213"/>
      <c r="Q57" s="213"/>
      <c r="R57" s="214"/>
      <c r="S57" s="211">
        <f>S49</f>
        <v>0</v>
      </c>
      <c r="T57" s="211">
        <f t="shared" ref="T57:W57" si="87">T49</f>
        <v>0</v>
      </c>
      <c r="U57" s="211">
        <f t="shared" si="87"/>
        <v>0</v>
      </c>
      <c r="V57" s="211">
        <f t="shared" si="87"/>
        <v>0</v>
      </c>
      <c r="W57" s="211">
        <f t="shared" si="87"/>
        <v>0</v>
      </c>
      <c r="AM57" s="182"/>
      <c r="AN57" s="182"/>
      <c r="AO57" s="182"/>
      <c r="AP57" s="182"/>
      <c r="AQ57" s="182"/>
      <c r="AR57" s="182"/>
      <c r="AS57" s="182"/>
      <c r="AT57" s="182"/>
      <c r="AU57" s="182"/>
      <c r="AV57" s="182"/>
      <c r="AW57" s="182"/>
      <c r="AX57" s="182"/>
      <c r="AY57" s="182"/>
      <c r="AZ57" s="182"/>
      <c r="BA57" s="182"/>
      <c r="BB57" s="182"/>
      <c r="BC57" s="182"/>
    </row>
    <row r="59" spans="1:55" x14ac:dyDescent="0.35">
      <c r="A59"/>
    </row>
    <row r="60" spans="1:55" x14ac:dyDescent="0.35">
      <c r="A60"/>
    </row>
    <row r="61" spans="1:55" x14ac:dyDescent="0.35">
      <c r="A61"/>
    </row>
    <row r="62" spans="1:55" x14ac:dyDescent="0.35">
      <c r="A62"/>
    </row>
  </sheetData>
  <sheetProtection algorithmName="SHA-512" hashValue="7IR/eMGrtIzC8rU/5HuPTd9D3eWjwqmUFFZbAcnD8e8OqkIZ8bQobG0/M/5Sxy9U9Awha8fFI6CkkATO7Y+KOA==" saltValue="b3CWatwAhNQEXU2ULRaSng==" spinCount="100000" sheet="1" objects="1" scenarios="1"/>
  <phoneticPr fontId="57" type="noConversion"/>
  <conditionalFormatting sqref="C17:L17">
    <cfRule type="cellIs" dxfId="3" priority="25" operator="equal">
      <formula>0</formula>
    </cfRule>
  </conditionalFormatting>
  <conditionalFormatting sqref="C15:G16 D16:L16">
    <cfRule type="cellIs" dxfId="2" priority="22" operator="equal">
      <formula>0</formula>
    </cfRule>
  </conditionalFormatting>
  <conditionalFormatting sqref="H15:L16">
    <cfRule type="cellIs" dxfId="1" priority="12" operator="equal">
      <formula>0</formula>
    </cfRule>
  </conditionalFormatting>
  <conditionalFormatting sqref="C15:L16">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C15:D15"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7030A0"/>
  </sheetPr>
  <dimension ref="A1:AY471"/>
  <sheetViews>
    <sheetView showGridLines="0" zoomScale="80" zoomScaleNormal="80" workbookViewId="0"/>
  </sheetViews>
  <sheetFormatPr defaultColWidth="9.1796875" defaultRowHeight="15.5" x14ac:dyDescent="0.35"/>
  <cols>
    <col min="1" max="1" width="6.54296875" style="232" customWidth="1"/>
    <col min="2" max="2" width="8.1796875" style="230" customWidth="1"/>
    <col min="3" max="3" width="8.1796875" style="232" customWidth="1"/>
    <col min="4" max="5" width="8.1796875" style="343" customWidth="1"/>
    <col min="6" max="8" width="8.1796875" style="230" customWidth="1"/>
    <col min="9" max="43" width="8.1796875" style="232" customWidth="1"/>
    <col min="44" max="16384" width="9.1796875" style="232"/>
  </cols>
  <sheetData>
    <row r="1" spans="1:51" s="348" customFormat="1" ht="30.65" customHeight="1" thickBot="1" x14ac:dyDescent="0.4">
      <c r="A1" s="345" t="s">
        <v>508</v>
      </c>
      <c r="B1" s="346"/>
      <c r="C1" s="346"/>
      <c r="D1" s="346"/>
      <c r="E1" s="346"/>
      <c r="F1" s="346"/>
      <c r="G1" s="346"/>
      <c r="H1" s="346"/>
      <c r="I1" s="346"/>
      <c r="J1" s="346"/>
      <c r="K1" s="346"/>
      <c r="L1" s="346"/>
      <c r="M1" s="346"/>
      <c r="N1" s="346"/>
      <c r="O1" s="349" t="s">
        <v>562</v>
      </c>
      <c r="P1" s="350"/>
      <c r="Q1" s="350"/>
      <c r="R1" s="350"/>
      <c r="S1" s="350"/>
      <c r="T1" s="350"/>
      <c r="U1" s="351"/>
      <c r="V1" s="321"/>
      <c r="W1" s="321"/>
      <c r="X1" s="321"/>
      <c r="Y1" s="321"/>
      <c r="Z1" s="321"/>
      <c r="AA1" s="321"/>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row>
    <row r="2" spans="1:51" ht="15.75" customHeight="1" x14ac:dyDescent="0.35">
      <c r="A2" s="233"/>
      <c r="B2" s="234"/>
      <c r="C2" s="235"/>
      <c r="D2" s="229"/>
      <c r="E2" s="228"/>
      <c r="F2" s="228"/>
      <c r="G2" s="228"/>
      <c r="H2" s="231"/>
      <c r="I2" s="231"/>
      <c r="J2" s="231"/>
      <c r="K2" s="231"/>
      <c r="L2" s="231"/>
      <c r="M2" s="231"/>
      <c r="N2" s="231"/>
      <c r="O2" s="231"/>
      <c r="P2" s="231"/>
      <c r="Q2" s="231"/>
      <c r="R2" s="231"/>
      <c r="S2" s="231"/>
      <c r="T2" s="231"/>
      <c r="U2" s="231"/>
      <c r="V2" s="231"/>
      <c r="W2" s="231"/>
      <c r="X2" s="231"/>
      <c r="Y2" s="231"/>
      <c r="Z2" s="231"/>
      <c r="AA2" s="231"/>
      <c r="AB2" s="236"/>
      <c r="AC2" s="228"/>
      <c r="AD2" s="228"/>
      <c r="AE2" s="228"/>
      <c r="AF2" s="228"/>
      <c r="AG2" s="228"/>
      <c r="AH2" s="228"/>
      <c r="AI2" s="228"/>
      <c r="AJ2" s="228"/>
      <c r="AK2" s="228"/>
      <c r="AL2" s="228"/>
      <c r="AM2" s="228"/>
      <c r="AN2" s="228"/>
      <c r="AO2" s="228"/>
      <c r="AP2" s="228"/>
      <c r="AQ2" s="228"/>
      <c r="AR2" s="228"/>
      <c r="AS2" s="228"/>
      <c r="AT2" s="228"/>
      <c r="AU2" s="228"/>
      <c r="AV2" s="228"/>
      <c r="AW2" s="228"/>
      <c r="AX2" s="228"/>
      <c r="AY2" s="228"/>
    </row>
    <row r="3" spans="1:51" ht="15.75" customHeight="1" x14ac:dyDescent="0.35">
      <c r="A3" s="237" t="s">
        <v>509</v>
      </c>
      <c r="B3" s="234"/>
      <c r="C3" s="235"/>
      <c r="D3" s="229"/>
      <c r="E3" s="228"/>
      <c r="F3" s="228"/>
      <c r="G3" s="228"/>
      <c r="H3" s="231"/>
      <c r="I3" s="231"/>
      <c r="J3" s="231"/>
      <c r="K3" s="231"/>
      <c r="L3" s="231"/>
      <c r="M3" s="231"/>
      <c r="N3" s="231"/>
      <c r="O3" s="231"/>
      <c r="P3" s="231"/>
      <c r="Q3" s="231"/>
      <c r="R3" s="231"/>
      <c r="S3" s="231"/>
      <c r="T3" s="231"/>
      <c r="U3" s="231"/>
      <c r="V3" s="231"/>
      <c r="W3" s="231"/>
      <c r="X3" s="231"/>
      <c r="Y3" s="231"/>
      <c r="Z3" s="231"/>
      <c r="AA3" s="231"/>
      <c r="AB3" s="236"/>
      <c r="AC3" s="228"/>
      <c r="AD3" s="228"/>
      <c r="AE3" s="228"/>
      <c r="AF3" s="228"/>
      <c r="AG3" s="228"/>
      <c r="AH3" s="228"/>
      <c r="AI3" s="228"/>
      <c r="AJ3" s="228"/>
      <c r="AK3" s="228"/>
      <c r="AL3" s="228"/>
      <c r="AM3" s="228"/>
      <c r="AN3" s="228"/>
      <c r="AO3" s="228"/>
      <c r="AP3" s="228"/>
      <c r="AQ3" s="228"/>
      <c r="AR3" s="228"/>
      <c r="AS3" s="228"/>
      <c r="AT3" s="228"/>
      <c r="AU3" s="228"/>
      <c r="AV3" s="228"/>
      <c r="AW3" s="228"/>
      <c r="AX3" s="228"/>
      <c r="AY3" s="228"/>
    </row>
    <row r="4" spans="1:51" ht="15.75" customHeight="1" x14ac:dyDescent="0.35">
      <c r="A4" s="237" t="s">
        <v>510</v>
      </c>
      <c r="B4" s="234"/>
      <c r="C4" s="235"/>
      <c r="D4" s="229"/>
      <c r="E4" s="228"/>
      <c r="F4" s="228"/>
      <c r="G4" s="228"/>
      <c r="H4" s="231"/>
      <c r="I4" s="231"/>
      <c r="J4" s="231"/>
      <c r="K4" s="231"/>
      <c r="L4" s="231"/>
      <c r="M4" s="231"/>
      <c r="N4" s="231"/>
      <c r="O4" s="231"/>
      <c r="P4" s="231"/>
      <c r="Q4" s="231"/>
      <c r="R4" s="231"/>
      <c r="S4" s="231"/>
      <c r="T4" s="231"/>
      <c r="U4" s="231"/>
      <c r="V4" s="231"/>
      <c r="W4" s="231"/>
      <c r="X4" s="231"/>
      <c r="Y4" s="231"/>
      <c r="Z4" s="231"/>
      <c r="AA4" s="231"/>
      <c r="AB4" s="236"/>
      <c r="AC4" s="228"/>
      <c r="AD4" s="228"/>
      <c r="AE4" s="228"/>
      <c r="AF4" s="228"/>
      <c r="AG4" s="228"/>
      <c r="AH4" s="228"/>
      <c r="AI4" s="228"/>
      <c r="AJ4" s="228"/>
      <c r="AK4" s="228"/>
      <c r="AL4" s="228"/>
      <c r="AM4" s="228"/>
      <c r="AN4" s="228"/>
      <c r="AO4" s="228"/>
      <c r="AP4" s="228"/>
      <c r="AQ4" s="228"/>
      <c r="AR4" s="228"/>
      <c r="AS4" s="228"/>
      <c r="AT4" s="228"/>
      <c r="AU4" s="228"/>
      <c r="AV4" s="228"/>
      <c r="AW4" s="228"/>
      <c r="AX4" s="228"/>
      <c r="AY4" s="228"/>
    </row>
    <row r="5" spans="1:51" ht="15.75" customHeight="1" x14ac:dyDescent="0.35">
      <c r="A5" s="237" t="s">
        <v>511</v>
      </c>
      <c r="B5" s="234"/>
      <c r="C5" s="235"/>
      <c r="D5" s="229"/>
      <c r="E5" s="228"/>
      <c r="F5" s="228"/>
      <c r="G5" s="228"/>
      <c r="H5" s="231"/>
      <c r="I5" s="231"/>
      <c r="J5" s="231"/>
      <c r="K5" s="231"/>
      <c r="L5" s="231"/>
      <c r="M5" s="231"/>
      <c r="N5" s="231"/>
      <c r="O5" s="231"/>
      <c r="P5" s="231"/>
      <c r="Q5" s="231"/>
      <c r="R5" s="231"/>
      <c r="S5" s="231"/>
      <c r="T5" s="231"/>
      <c r="U5" s="231"/>
      <c r="V5" s="231"/>
      <c r="W5" s="231"/>
      <c r="X5" s="231"/>
      <c r="Y5" s="231"/>
      <c r="Z5" s="231"/>
      <c r="AA5" s="231"/>
      <c r="AB5" s="236"/>
      <c r="AC5" s="228"/>
      <c r="AD5" s="228"/>
      <c r="AE5" s="228"/>
      <c r="AF5" s="228"/>
      <c r="AG5" s="228"/>
      <c r="AH5" s="228"/>
      <c r="AI5" s="228"/>
      <c r="AJ5" s="228"/>
      <c r="AK5" s="228"/>
      <c r="AL5" s="228"/>
      <c r="AM5" s="228"/>
      <c r="AN5" s="228"/>
      <c r="AO5" s="228"/>
      <c r="AP5" s="228"/>
      <c r="AQ5" s="228"/>
      <c r="AR5" s="228"/>
      <c r="AS5" s="228"/>
      <c r="AT5" s="228"/>
      <c r="AU5" s="228"/>
      <c r="AV5" s="228"/>
      <c r="AW5" s="228"/>
      <c r="AX5" s="228"/>
      <c r="AY5" s="228"/>
    </row>
    <row r="6" spans="1:51" ht="15.75" customHeight="1" x14ac:dyDescent="0.35">
      <c r="A6" s="233"/>
      <c r="B6" s="231"/>
      <c r="C6" s="231"/>
      <c r="D6" s="231"/>
      <c r="E6" s="231"/>
      <c r="F6" s="231"/>
      <c r="G6" s="231"/>
      <c r="H6" s="231"/>
      <c r="I6" s="231"/>
      <c r="J6" s="231"/>
      <c r="K6" s="231"/>
      <c r="L6" s="238"/>
      <c r="M6" s="231"/>
      <c r="N6" s="231"/>
      <c r="O6" s="231"/>
      <c r="P6" s="231"/>
      <c r="Q6" s="231"/>
      <c r="R6" s="231"/>
      <c r="S6" s="231"/>
      <c r="T6" s="231"/>
      <c r="U6" s="231"/>
      <c r="V6" s="231"/>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row>
    <row r="7" spans="1:51" ht="15.75" customHeight="1" x14ac:dyDescent="0.35">
      <c r="A7" s="233"/>
      <c r="B7" s="231"/>
      <c r="C7" s="231"/>
      <c r="D7" s="231"/>
      <c r="E7" s="231"/>
      <c r="F7" s="231"/>
      <c r="G7" s="231"/>
      <c r="H7" s="231"/>
      <c r="I7" s="231"/>
      <c r="J7" s="231"/>
      <c r="K7" s="231"/>
      <c r="L7" s="238" t="s">
        <v>512</v>
      </c>
      <c r="M7" s="231"/>
      <c r="N7" s="231"/>
      <c r="O7" s="231"/>
      <c r="P7" s="231"/>
      <c r="Q7" s="231"/>
      <c r="R7" s="231"/>
      <c r="S7" s="231"/>
      <c r="T7" s="231"/>
      <c r="U7" s="231"/>
      <c r="V7" s="231"/>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row>
    <row r="8" spans="1:51" x14ac:dyDescent="0.35">
      <c r="A8" s="233"/>
      <c r="B8" s="231"/>
      <c r="C8" s="231"/>
      <c r="D8" s="231"/>
      <c r="E8" s="231"/>
      <c r="F8" s="231"/>
      <c r="G8" s="231"/>
      <c r="H8" s="238" t="s">
        <v>513</v>
      </c>
      <c r="I8" s="231"/>
      <c r="J8" s="231"/>
      <c r="K8" s="238"/>
      <c r="L8" s="238" t="s">
        <v>514</v>
      </c>
      <c r="M8" s="231"/>
      <c r="N8" s="231"/>
      <c r="O8" s="231"/>
      <c r="P8" s="231"/>
      <c r="Q8" s="231"/>
      <c r="R8" s="231"/>
      <c r="S8" s="231"/>
      <c r="T8" s="231"/>
      <c r="U8" s="231"/>
      <c r="V8" s="231"/>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row>
    <row r="9" spans="1:51" x14ac:dyDescent="0.35">
      <c r="A9" s="239"/>
      <c r="B9" s="231"/>
      <c r="C9" s="231"/>
      <c r="D9" s="231"/>
      <c r="E9" s="231"/>
      <c r="F9" s="231"/>
      <c r="G9" s="231"/>
      <c r="H9" s="231"/>
      <c r="I9" s="231"/>
      <c r="J9" s="231"/>
      <c r="K9" s="231"/>
      <c r="L9" s="231"/>
      <c r="M9" s="231"/>
      <c r="N9" s="231"/>
      <c r="O9" s="231"/>
      <c r="P9" s="231"/>
      <c r="Q9" s="231"/>
      <c r="R9" s="231"/>
      <c r="S9" s="231"/>
      <c r="T9" s="231"/>
      <c r="U9" s="231"/>
      <c r="V9" s="231"/>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row>
    <row r="10" spans="1:51" x14ac:dyDescent="0.35">
      <c r="A10" s="239"/>
      <c r="B10" s="231"/>
      <c r="C10" s="231"/>
      <c r="D10" s="231"/>
      <c r="E10" s="231"/>
      <c r="F10" s="231"/>
      <c r="G10" s="231"/>
      <c r="H10" s="231"/>
      <c r="I10" s="231"/>
      <c r="J10" s="231"/>
      <c r="K10" s="231"/>
      <c r="L10" s="231"/>
      <c r="M10" s="231"/>
      <c r="N10" s="231"/>
      <c r="O10" s="231"/>
      <c r="P10" s="231"/>
      <c r="Q10" s="231"/>
      <c r="R10" s="231"/>
      <c r="S10" s="231"/>
      <c r="T10" s="231"/>
      <c r="U10" s="231"/>
      <c r="V10" s="231"/>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row>
    <row r="11" spans="1:51" x14ac:dyDescent="0.35">
      <c r="A11" s="239"/>
      <c r="B11" s="231"/>
      <c r="C11" s="231"/>
      <c r="D11" s="231"/>
      <c r="E11" s="231"/>
      <c r="F11" s="231"/>
      <c r="G11" s="231"/>
      <c r="H11" s="231"/>
      <c r="I11" s="231"/>
      <c r="J11" s="231"/>
      <c r="K11" s="231"/>
      <c r="L11" s="231"/>
      <c r="M11" s="231"/>
      <c r="N11" s="231"/>
      <c r="O11" s="231"/>
      <c r="P11" s="231"/>
      <c r="Q11" s="231"/>
      <c r="R11" s="231"/>
      <c r="S11" s="231"/>
      <c r="T11" s="231"/>
      <c r="U11" s="231"/>
      <c r="V11" s="231"/>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row>
    <row r="12" spans="1:51" x14ac:dyDescent="0.35">
      <c r="A12" s="239"/>
      <c r="B12" s="231"/>
      <c r="C12" s="231"/>
      <c r="D12" s="231"/>
      <c r="E12" s="231"/>
      <c r="F12" s="231"/>
      <c r="G12" s="231"/>
      <c r="H12" s="231"/>
      <c r="I12" s="231"/>
      <c r="J12" s="231"/>
      <c r="K12" s="231"/>
      <c r="L12" s="231"/>
      <c r="M12" s="231"/>
      <c r="N12" s="231"/>
      <c r="O12" s="231"/>
      <c r="P12" s="231"/>
      <c r="Q12" s="231"/>
      <c r="R12" s="231"/>
      <c r="S12" s="231"/>
      <c r="T12" s="231"/>
      <c r="U12" s="231"/>
      <c r="V12" s="231"/>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row>
    <row r="13" spans="1:51" x14ac:dyDescent="0.35">
      <c r="A13" s="239"/>
      <c r="B13" s="231"/>
      <c r="C13" s="231"/>
      <c r="D13" s="231"/>
      <c r="E13" s="231"/>
      <c r="F13" s="231"/>
      <c r="G13" s="231"/>
      <c r="H13" s="231"/>
      <c r="I13" s="231"/>
      <c r="J13" s="231"/>
      <c r="K13" s="231"/>
      <c r="L13" s="231"/>
      <c r="M13" s="231"/>
      <c r="N13" s="231"/>
      <c r="O13" s="231"/>
      <c r="P13" s="231"/>
      <c r="Q13" s="231"/>
      <c r="R13" s="231"/>
      <c r="S13" s="231"/>
      <c r="T13" s="231"/>
      <c r="U13" s="231"/>
      <c r="V13" s="231"/>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row>
    <row r="14" spans="1:51" ht="16" thickBot="1" x14ac:dyDescent="0.4">
      <c r="A14" s="240"/>
      <c r="B14" s="231"/>
      <c r="C14" s="231"/>
      <c r="D14" s="231"/>
      <c r="E14" s="231"/>
      <c r="F14" s="231"/>
      <c r="G14" s="231"/>
      <c r="H14" s="231"/>
      <c r="I14" s="231"/>
      <c r="J14" s="231"/>
      <c r="K14" s="231"/>
      <c r="L14" s="231"/>
      <c r="M14" s="231"/>
      <c r="N14" s="231"/>
      <c r="O14" s="231"/>
      <c r="P14" s="231"/>
      <c r="Q14" s="231"/>
      <c r="R14" s="231"/>
      <c r="S14" s="231"/>
      <c r="T14" s="231"/>
      <c r="U14" s="231"/>
      <c r="V14" s="231"/>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row>
    <row r="15" spans="1:51" x14ac:dyDescent="0.35">
      <c r="A15" s="240"/>
      <c r="B15" s="231"/>
      <c r="C15" s="685" t="s">
        <v>515</v>
      </c>
      <c r="D15" s="686"/>
      <c r="E15" s="686"/>
      <c r="F15" s="686"/>
      <c r="G15" s="686"/>
      <c r="H15" s="686"/>
      <c r="I15" s="686"/>
      <c r="J15" s="686"/>
      <c r="K15" s="686"/>
      <c r="L15" s="686"/>
      <c r="M15" s="686"/>
      <c r="N15" s="687"/>
      <c r="O15" s="685" t="s">
        <v>515</v>
      </c>
      <c r="P15" s="686"/>
      <c r="Q15" s="686"/>
      <c r="R15" s="686"/>
      <c r="S15" s="686"/>
      <c r="T15" s="686"/>
      <c r="U15" s="686"/>
      <c r="V15" s="686"/>
      <c r="W15" s="686"/>
      <c r="X15" s="686"/>
      <c r="Y15" s="686"/>
      <c r="Z15" s="687"/>
      <c r="AA15" s="685" t="s">
        <v>515</v>
      </c>
      <c r="AB15" s="686"/>
      <c r="AC15" s="686"/>
      <c r="AD15" s="686"/>
      <c r="AE15" s="686"/>
      <c r="AF15" s="686"/>
      <c r="AG15" s="686"/>
      <c r="AH15" s="686"/>
      <c r="AI15" s="686"/>
      <c r="AJ15" s="686"/>
      <c r="AK15" s="686"/>
      <c r="AL15" s="687"/>
      <c r="AM15" s="685" t="s">
        <v>515</v>
      </c>
      <c r="AN15" s="686"/>
      <c r="AO15" s="686"/>
      <c r="AP15" s="686"/>
      <c r="AQ15" s="686"/>
      <c r="AR15" s="686"/>
      <c r="AS15" s="686"/>
      <c r="AT15" s="686"/>
      <c r="AU15" s="686"/>
      <c r="AV15" s="686"/>
      <c r="AW15" s="686"/>
      <c r="AX15" s="687"/>
      <c r="AY15" s="228"/>
    </row>
    <row r="16" spans="1:51" s="247" customFormat="1" ht="62.15" customHeight="1" thickBot="1" x14ac:dyDescent="0.4">
      <c r="A16" s="240"/>
      <c r="B16" s="241" t="s">
        <v>516</v>
      </c>
      <c r="C16" s="242">
        <v>1</v>
      </c>
      <c r="D16" s="243">
        <v>2</v>
      </c>
      <c r="E16" s="244">
        <v>3</v>
      </c>
      <c r="F16" s="243">
        <v>4</v>
      </c>
      <c r="G16" s="243">
        <v>5</v>
      </c>
      <c r="H16" s="244">
        <v>6</v>
      </c>
      <c r="I16" s="243">
        <v>7</v>
      </c>
      <c r="J16" s="243">
        <v>8</v>
      </c>
      <c r="K16" s="244">
        <v>9</v>
      </c>
      <c r="L16" s="243">
        <v>10</v>
      </c>
      <c r="M16" s="243">
        <v>11</v>
      </c>
      <c r="N16" s="245">
        <v>12</v>
      </c>
      <c r="O16" s="242">
        <v>1</v>
      </c>
      <c r="P16" s="243">
        <v>2</v>
      </c>
      <c r="Q16" s="244">
        <v>3</v>
      </c>
      <c r="R16" s="243">
        <v>4</v>
      </c>
      <c r="S16" s="243">
        <v>5</v>
      </c>
      <c r="T16" s="244">
        <v>6</v>
      </c>
      <c r="U16" s="243">
        <v>7</v>
      </c>
      <c r="V16" s="243">
        <v>8</v>
      </c>
      <c r="W16" s="244">
        <v>9</v>
      </c>
      <c r="X16" s="243">
        <v>10</v>
      </c>
      <c r="Y16" s="243">
        <v>11</v>
      </c>
      <c r="Z16" s="245">
        <v>12</v>
      </c>
      <c r="AA16" s="242">
        <v>1</v>
      </c>
      <c r="AB16" s="243">
        <v>2</v>
      </c>
      <c r="AC16" s="244">
        <v>3</v>
      </c>
      <c r="AD16" s="243">
        <v>4</v>
      </c>
      <c r="AE16" s="243">
        <v>5</v>
      </c>
      <c r="AF16" s="244">
        <v>6</v>
      </c>
      <c r="AG16" s="243">
        <v>7</v>
      </c>
      <c r="AH16" s="243">
        <v>8</v>
      </c>
      <c r="AI16" s="244">
        <v>9</v>
      </c>
      <c r="AJ16" s="243">
        <v>10</v>
      </c>
      <c r="AK16" s="243">
        <v>11</v>
      </c>
      <c r="AL16" s="245">
        <v>12</v>
      </c>
      <c r="AM16" s="242">
        <v>1</v>
      </c>
      <c r="AN16" s="243">
        <v>2</v>
      </c>
      <c r="AO16" s="244">
        <v>3</v>
      </c>
      <c r="AP16" s="243">
        <v>4</v>
      </c>
      <c r="AQ16" s="243">
        <v>5</v>
      </c>
      <c r="AR16" s="244">
        <v>6</v>
      </c>
      <c r="AS16" s="243">
        <v>7</v>
      </c>
      <c r="AT16" s="243">
        <v>8</v>
      </c>
      <c r="AU16" s="244">
        <v>9</v>
      </c>
      <c r="AV16" s="243">
        <v>10</v>
      </c>
      <c r="AW16" s="243">
        <v>11</v>
      </c>
      <c r="AX16" s="245">
        <v>12</v>
      </c>
      <c r="AY16" s="246"/>
    </row>
    <row r="17" spans="1:51" s="16" customFormat="1" ht="25.4" customHeight="1" x14ac:dyDescent="0.35">
      <c r="A17" s="240"/>
      <c r="B17" s="248">
        <v>1</v>
      </c>
      <c r="C17" s="249"/>
      <c r="D17" s="249"/>
      <c r="E17" s="249"/>
      <c r="F17" s="250"/>
      <c r="G17" s="250"/>
      <c r="H17" s="250"/>
      <c r="I17" s="250"/>
      <c r="J17" s="251"/>
      <c r="K17" s="252"/>
      <c r="L17" s="253"/>
      <c r="M17" s="254"/>
      <c r="N17" s="255"/>
      <c r="O17" s="256"/>
      <c r="P17" s="254"/>
      <c r="Q17" s="254"/>
      <c r="R17" s="254"/>
      <c r="S17" s="254"/>
      <c r="T17" s="254"/>
      <c r="U17" s="254"/>
      <c r="V17" s="254"/>
      <c r="W17" s="254"/>
      <c r="X17" s="254"/>
      <c r="Y17" s="254"/>
      <c r="Z17" s="257"/>
      <c r="AA17" s="258"/>
      <c r="AB17" s="254"/>
      <c r="AC17" s="254"/>
      <c r="AD17" s="254"/>
      <c r="AE17" s="254"/>
      <c r="AF17" s="254"/>
      <c r="AG17" s="254"/>
      <c r="AH17" s="254"/>
      <c r="AI17" s="254"/>
      <c r="AJ17" s="254"/>
      <c r="AK17" s="254"/>
      <c r="AL17" s="257"/>
      <c r="AM17" s="258"/>
      <c r="AN17" s="254"/>
      <c r="AO17" s="254"/>
      <c r="AP17" s="254"/>
      <c r="AQ17" s="254"/>
      <c r="AR17" s="254"/>
      <c r="AS17" s="254"/>
      <c r="AT17" s="254"/>
      <c r="AU17" s="254"/>
      <c r="AV17" s="254"/>
      <c r="AW17" s="254"/>
      <c r="AX17" s="257"/>
      <c r="AY17" s="2"/>
    </row>
    <row r="18" spans="1:51" s="16" customFormat="1" ht="25.4" customHeight="1" thickBot="1" x14ac:dyDescent="0.4">
      <c r="A18" s="240"/>
      <c r="B18" s="248">
        <v>0.9</v>
      </c>
      <c r="C18" s="249"/>
      <c r="D18" s="249"/>
      <c r="E18" s="249"/>
      <c r="F18" s="250"/>
      <c r="G18" s="250"/>
      <c r="H18" s="250"/>
      <c r="I18" s="250"/>
      <c r="J18" s="251"/>
      <c r="K18" s="259"/>
      <c r="L18" s="253"/>
      <c r="M18" s="254"/>
      <c r="N18" s="255"/>
      <c r="O18" s="256"/>
      <c r="P18" s="254"/>
      <c r="Q18" s="254"/>
      <c r="R18" s="254"/>
      <c r="S18" s="254"/>
      <c r="T18" s="254"/>
      <c r="U18" s="254"/>
      <c r="V18" s="254"/>
      <c r="W18" s="254"/>
      <c r="X18" s="254"/>
      <c r="Y18" s="254"/>
      <c r="Z18" s="260"/>
      <c r="AA18" s="258"/>
      <c r="AB18" s="254"/>
      <c r="AC18" s="254"/>
      <c r="AD18" s="254"/>
      <c r="AE18" s="254"/>
      <c r="AF18" s="254"/>
      <c r="AG18" s="254"/>
      <c r="AH18" s="254"/>
      <c r="AI18" s="254"/>
      <c r="AJ18" s="254"/>
      <c r="AK18" s="261"/>
      <c r="AL18" s="262"/>
      <c r="AM18" s="263"/>
      <c r="AN18" s="261"/>
      <c r="AO18" s="261"/>
      <c r="AP18" s="261"/>
      <c r="AQ18" s="261"/>
      <c r="AR18" s="261"/>
      <c r="AS18" s="261"/>
      <c r="AT18" s="261"/>
      <c r="AU18" s="261"/>
      <c r="AV18" s="261"/>
      <c r="AW18" s="261"/>
      <c r="AX18" s="262"/>
      <c r="AY18" s="2"/>
    </row>
    <row r="19" spans="1:51" s="16" customFormat="1" ht="25.4" customHeight="1" x14ac:dyDescent="0.35">
      <c r="A19" s="240"/>
      <c r="B19" s="248">
        <v>0.8</v>
      </c>
      <c r="C19" s="249"/>
      <c r="D19" s="249"/>
      <c r="E19" s="249"/>
      <c r="F19" s="250"/>
      <c r="G19" s="250"/>
      <c r="H19" s="250"/>
      <c r="I19" s="250"/>
      <c r="J19" s="251"/>
      <c r="K19" s="259" t="s">
        <v>517</v>
      </c>
      <c r="L19" s="264"/>
      <c r="M19" s="254"/>
      <c r="N19" s="255"/>
      <c r="O19" s="256"/>
      <c r="P19" s="254"/>
      <c r="Q19" s="254"/>
      <c r="R19" s="254"/>
      <c r="S19" s="254"/>
      <c r="T19" s="254"/>
      <c r="U19" s="254"/>
      <c r="V19" s="254"/>
      <c r="W19" s="254"/>
      <c r="X19" s="254"/>
      <c r="Y19" s="254"/>
      <c r="Z19" s="260"/>
      <c r="AA19" s="258"/>
      <c r="AB19" s="254"/>
      <c r="AC19" s="254"/>
      <c r="AD19" s="254"/>
      <c r="AE19" s="254"/>
      <c r="AF19" s="254"/>
      <c r="AG19" s="254"/>
      <c r="AH19" s="254"/>
      <c r="AI19" s="254"/>
      <c r="AJ19" s="265"/>
      <c r="AK19" s="266"/>
      <c r="AL19" s="267"/>
      <c r="AM19" s="268"/>
      <c r="AN19" s="268"/>
      <c r="AO19" s="268"/>
      <c r="AP19" s="268"/>
      <c r="AQ19" s="268"/>
      <c r="AR19" s="268"/>
      <c r="AS19" s="268"/>
      <c r="AT19" s="268"/>
      <c r="AU19" s="268"/>
      <c r="AV19" s="269"/>
      <c r="AW19" s="266"/>
      <c r="AX19" s="267"/>
      <c r="AY19" s="2"/>
    </row>
    <row r="20" spans="1:51" s="16" customFormat="1" ht="25.4" customHeight="1" thickBot="1" x14ac:dyDescent="0.4">
      <c r="A20" s="240"/>
      <c r="B20" s="248">
        <v>0.7</v>
      </c>
      <c r="C20" s="270"/>
      <c r="D20" s="270"/>
      <c r="E20" s="270"/>
      <c r="F20" s="250"/>
      <c r="G20" s="250"/>
      <c r="H20" s="250"/>
      <c r="I20" s="250"/>
      <c r="J20" s="271"/>
      <c r="K20" s="259" t="s">
        <v>518</v>
      </c>
      <c r="L20" s="264"/>
      <c r="M20" s="254"/>
      <c r="N20" s="255"/>
      <c r="O20" s="256"/>
      <c r="P20" s="254"/>
      <c r="Q20" s="254"/>
      <c r="R20" s="254"/>
      <c r="S20" s="254"/>
      <c r="T20" s="254"/>
      <c r="U20" s="254"/>
      <c r="V20" s="254"/>
      <c r="W20" s="254"/>
      <c r="X20" s="254"/>
      <c r="Y20" s="261"/>
      <c r="Z20" s="262"/>
      <c r="AA20" s="263"/>
      <c r="AB20" s="261"/>
      <c r="AC20" s="261"/>
      <c r="AD20" s="261"/>
      <c r="AE20" s="261"/>
      <c r="AF20" s="261"/>
      <c r="AG20" s="261"/>
      <c r="AH20" s="261"/>
      <c r="AI20" s="261"/>
      <c r="AJ20" s="272"/>
      <c r="AK20" s="273"/>
      <c r="AL20" s="274"/>
      <c r="AM20" s="275"/>
      <c r="AN20" s="275"/>
      <c r="AO20" s="275"/>
      <c r="AP20" s="275"/>
      <c r="AQ20" s="275"/>
      <c r="AR20" s="275"/>
      <c r="AS20" s="275"/>
      <c r="AT20" s="275"/>
      <c r="AU20" s="275"/>
      <c r="AV20" s="276"/>
      <c r="AW20" s="273"/>
      <c r="AX20" s="274"/>
      <c r="AY20" s="2"/>
    </row>
    <row r="21" spans="1:51" s="16" customFormat="1" ht="25.4" customHeight="1" x14ac:dyDescent="0.35">
      <c r="A21" s="240"/>
      <c r="B21" s="248">
        <v>0.6</v>
      </c>
      <c r="C21" s="277"/>
      <c r="D21" s="278"/>
      <c r="E21" s="279"/>
      <c r="F21" s="250"/>
      <c r="G21" s="250"/>
      <c r="H21" s="250"/>
      <c r="I21" s="250"/>
      <c r="J21" s="280"/>
      <c r="K21" s="259" t="s">
        <v>519</v>
      </c>
      <c r="L21" s="264"/>
      <c r="M21" s="254"/>
      <c r="N21" s="255"/>
      <c r="O21" s="256"/>
      <c r="P21" s="254"/>
      <c r="Q21" s="254"/>
      <c r="R21" s="254"/>
      <c r="S21" s="254"/>
      <c r="T21" s="254"/>
      <c r="U21" s="254"/>
      <c r="V21" s="254"/>
      <c r="W21" s="254"/>
      <c r="X21" s="265"/>
      <c r="Y21" s="266"/>
      <c r="Z21" s="267"/>
      <c r="AA21" s="268"/>
      <c r="AB21" s="268"/>
      <c r="AC21" s="268"/>
      <c r="AD21" s="268"/>
      <c r="AE21" s="268"/>
      <c r="AF21" s="268"/>
      <c r="AG21" s="268"/>
      <c r="AH21" s="268"/>
      <c r="AI21" s="268"/>
      <c r="AJ21" s="269"/>
      <c r="AK21" s="273"/>
      <c r="AL21" s="274"/>
      <c r="AM21" s="275"/>
      <c r="AN21" s="275"/>
      <c r="AO21" s="275"/>
      <c r="AP21" s="275"/>
      <c r="AQ21" s="275"/>
      <c r="AR21" s="275"/>
      <c r="AS21" s="275"/>
      <c r="AT21" s="275"/>
      <c r="AU21" s="275"/>
      <c r="AV21" s="276"/>
      <c r="AW21" s="273"/>
      <c r="AX21" s="274"/>
      <c r="AY21" s="2"/>
    </row>
    <row r="22" spans="1:51" s="16" customFormat="1" ht="25.4" customHeight="1" thickBot="1" x14ac:dyDescent="0.4">
      <c r="A22" s="240"/>
      <c r="B22" s="248">
        <v>0.5</v>
      </c>
      <c r="C22" s="249"/>
      <c r="D22" s="249"/>
      <c r="E22" s="249"/>
      <c r="F22" s="250"/>
      <c r="G22" s="250"/>
      <c r="H22" s="250"/>
      <c r="I22" s="250"/>
      <c r="J22" s="280"/>
      <c r="K22" s="259" t="s">
        <v>520</v>
      </c>
      <c r="L22" s="264"/>
      <c r="M22" s="261"/>
      <c r="N22" s="281"/>
      <c r="O22" s="282"/>
      <c r="P22" s="283"/>
      <c r="Q22" s="283"/>
      <c r="R22" s="283"/>
      <c r="S22" s="283"/>
      <c r="T22" s="283"/>
      <c r="U22" s="283"/>
      <c r="V22" s="283"/>
      <c r="W22" s="283"/>
      <c r="X22" s="284"/>
      <c r="Y22" s="273"/>
      <c r="Z22" s="274"/>
      <c r="AA22" s="275"/>
      <c r="AB22" s="275"/>
      <c r="AC22" s="275"/>
      <c r="AD22" s="275"/>
      <c r="AE22" s="275"/>
      <c r="AF22" s="275"/>
      <c r="AG22" s="275"/>
      <c r="AH22" s="275"/>
      <c r="AI22" s="275"/>
      <c r="AJ22" s="276"/>
      <c r="AK22" s="273"/>
      <c r="AL22" s="274"/>
      <c r="AM22" s="275"/>
      <c r="AN22" s="275"/>
      <c r="AO22" s="275"/>
      <c r="AP22" s="275"/>
      <c r="AQ22" s="275"/>
      <c r="AR22" s="275"/>
      <c r="AS22" s="275"/>
      <c r="AT22" s="275"/>
      <c r="AU22" s="275"/>
      <c r="AV22" s="276"/>
      <c r="AW22" s="273"/>
      <c r="AX22" s="274"/>
      <c r="AY22" s="2"/>
    </row>
    <row r="23" spans="1:51" s="16" customFormat="1" ht="25.4" customHeight="1" x14ac:dyDescent="0.35">
      <c r="A23" s="240"/>
      <c r="B23" s="248">
        <v>0.4</v>
      </c>
      <c r="C23" s="249"/>
      <c r="D23" s="249"/>
      <c r="E23" s="249"/>
      <c r="F23" s="250"/>
      <c r="G23" s="250"/>
      <c r="H23" s="250"/>
      <c r="I23" s="250"/>
      <c r="J23" s="280"/>
      <c r="K23" s="259" t="s">
        <v>521</v>
      </c>
      <c r="L23" s="259"/>
      <c r="M23" s="285"/>
      <c r="N23" s="286"/>
      <c r="O23" s="268"/>
      <c r="P23" s="268"/>
      <c r="Q23" s="268"/>
      <c r="R23" s="268"/>
      <c r="S23" s="268"/>
      <c r="T23" s="268"/>
      <c r="U23" s="268"/>
      <c r="V23" s="268"/>
      <c r="W23" s="268"/>
      <c r="X23" s="269"/>
      <c r="Y23" s="273"/>
      <c r="Z23" s="274"/>
      <c r="AA23" s="275"/>
      <c r="AB23" s="275"/>
      <c r="AC23" s="275"/>
      <c r="AD23" s="275"/>
      <c r="AE23" s="275"/>
      <c r="AF23" s="275"/>
      <c r="AG23" s="275"/>
      <c r="AH23" s="275"/>
      <c r="AI23" s="275"/>
      <c r="AJ23" s="276"/>
      <c r="AK23" s="273"/>
      <c r="AL23" s="274"/>
      <c r="AM23" s="275"/>
      <c r="AN23" s="275"/>
      <c r="AO23" s="275"/>
      <c r="AP23" s="275"/>
      <c r="AQ23" s="275"/>
      <c r="AR23" s="275"/>
      <c r="AS23" s="275"/>
      <c r="AT23" s="275"/>
      <c r="AU23" s="275"/>
      <c r="AV23" s="276"/>
      <c r="AW23" s="273"/>
      <c r="AX23" s="274"/>
      <c r="AY23" s="2"/>
    </row>
    <row r="24" spans="1:51" s="16" customFormat="1" ht="25.4" customHeight="1" x14ac:dyDescent="0.35">
      <c r="A24" s="240"/>
      <c r="B24" s="248">
        <v>0.3</v>
      </c>
      <c r="C24" s="249"/>
      <c r="D24" s="249"/>
      <c r="E24" s="249"/>
      <c r="F24" s="250"/>
      <c r="G24" s="250"/>
      <c r="H24" s="250"/>
      <c r="I24" s="250"/>
      <c r="J24" s="280"/>
      <c r="K24" s="259"/>
      <c r="L24" s="259"/>
      <c r="M24" s="287"/>
      <c r="N24" s="288"/>
      <c r="O24" s="275"/>
      <c r="P24" s="275"/>
      <c r="Q24" s="275"/>
      <c r="R24" s="275" t="s">
        <v>522</v>
      </c>
      <c r="S24" s="275"/>
      <c r="T24" s="275"/>
      <c r="U24" s="275"/>
      <c r="V24" s="275"/>
      <c r="W24" s="275"/>
      <c r="X24" s="276"/>
      <c r="Y24" s="273"/>
      <c r="Z24" s="274"/>
      <c r="AA24" s="275"/>
      <c r="AB24" s="275"/>
      <c r="AC24" s="275"/>
      <c r="AD24" s="275" t="s">
        <v>523</v>
      </c>
      <c r="AE24" s="275"/>
      <c r="AF24" s="275"/>
      <c r="AG24" s="275"/>
      <c r="AH24" s="275"/>
      <c r="AI24" s="275"/>
      <c r="AJ24" s="276"/>
      <c r="AK24" s="273"/>
      <c r="AL24" s="274"/>
      <c r="AM24" s="275"/>
      <c r="AN24" s="275"/>
      <c r="AO24" s="275"/>
      <c r="AP24" s="275" t="s">
        <v>524</v>
      </c>
      <c r="AQ24" s="275"/>
      <c r="AR24" s="275"/>
      <c r="AS24" s="275"/>
      <c r="AT24" s="275"/>
      <c r="AU24" s="275"/>
      <c r="AV24" s="276"/>
      <c r="AW24" s="273"/>
      <c r="AX24" s="274"/>
      <c r="AY24" s="2"/>
    </row>
    <row r="25" spans="1:51" s="16" customFormat="1" ht="25.4" customHeight="1" x14ac:dyDescent="0.35">
      <c r="A25" s="240"/>
      <c r="B25" s="248">
        <v>0.2</v>
      </c>
      <c r="C25" s="249"/>
      <c r="D25" s="249"/>
      <c r="E25" s="249"/>
      <c r="F25" s="250"/>
      <c r="G25" s="250"/>
      <c r="H25" s="250"/>
      <c r="I25" s="250"/>
      <c r="J25" s="280"/>
      <c r="K25" s="259"/>
      <c r="L25" s="259"/>
      <c r="M25" s="289"/>
      <c r="N25" s="274"/>
      <c r="O25" s="275"/>
      <c r="P25" s="275"/>
      <c r="Q25" s="275"/>
      <c r="R25" s="275"/>
      <c r="S25" s="275"/>
      <c r="T25" s="275"/>
      <c r="U25" s="275"/>
      <c r="V25" s="275"/>
      <c r="W25" s="275"/>
      <c r="X25" s="276"/>
      <c r="Y25" s="273"/>
      <c r="Z25" s="274"/>
      <c r="AA25" s="275"/>
      <c r="AB25" s="275"/>
      <c r="AC25" s="275"/>
      <c r="AD25" s="275"/>
      <c r="AE25" s="275"/>
      <c r="AF25" s="275"/>
      <c r="AG25" s="275"/>
      <c r="AH25" s="275"/>
      <c r="AI25" s="275"/>
      <c r="AJ25" s="276"/>
      <c r="AK25" s="273"/>
      <c r="AL25" s="274"/>
      <c r="AM25" s="275"/>
      <c r="AN25" s="275"/>
      <c r="AO25" s="275"/>
      <c r="AP25" s="275" t="s">
        <v>525</v>
      </c>
      <c r="AQ25" s="275"/>
      <c r="AR25" s="275"/>
      <c r="AS25" s="275"/>
      <c r="AT25" s="275"/>
      <c r="AU25" s="275"/>
      <c r="AV25" s="276"/>
      <c r="AW25" s="273"/>
      <c r="AX25" s="274"/>
      <c r="AY25" s="2"/>
    </row>
    <row r="26" spans="1:51" s="247" customFormat="1" ht="25.4" customHeight="1" thickBot="1" x14ac:dyDescent="0.4">
      <c r="A26" s="240"/>
      <c r="B26" s="248">
        <v>0.1</v>
      </c>
      <c r="C26" s="249"/>
      <c r="D26" s="249"/>
      <c r="E26" s="249"/>
      <c r="F26" s="250"/>
      <c r="G26" s="250"/>
      <c r="H26" s="250"/>
      <c r="I26" s="250"/>
      <c r="J26" s="290"/>
      <c r="K26" s="291"/>
      <c r="L26" s="291"/>
      <c r="M26" s="292"/>
      <c r="N26" s="293"/>
      <c r="O26" s="294"/>
      <c r="P26" s="294"/>
      <c r="Q26" s="294"/>
      <c r="R26" s="294"/>
      <c r="S26" s="294"/>
      <c r="T26" s="294"/>
      <c r="U26" s="294"/>
      <c r="V26" s="294"/>
      <c r="W26" s="294"/>
      <c r="X26" s="295"/>
      <c r="Y26" s="292"/>
      <c r="Z26" s="293"/>
      <c r="AA26" s="294"/>
      <c r="AB26" s="294"/>
      <c r="AC26" s="294"/>
      <c r="AD26" s="294"/>
      <c r="AE26" s="294"/>
      <c r="AF26" s="294"/>
      <c r="AG26" s="294"/>
      <c r="AH26" s="294"/>
      <c r="AI26" s="294"/>
      <c r="AJ26" s="295"/>
      <c r="AK26" s="292"/>
      <c r="AL26" s="293"/>
      <c r="AM26" s="294"/>
      <c r="AN26" s="294"/>
      <c r="AO26" s="294"/>
      <c r="AP26" s="294"/>
      <c r="AQ26" s="294"/>
      <c r="AR26" s="294"/>
      <c r="AS26" s="294"/>
      <c r="AT26" s="294"/>
      <c r="AU26" s="294"/>
      <c r="AV26" s="295"/>
      <c r="AW26" s="292"/>
      <c r="AX26" s="293"/>
      <c r="AY26" s="246"/>
    </row>
    <row r="27" spans="1:51" s="16" customFormat="1" ht="14.5" x14ac:dyDescent="0.35">
      <c r="A27" s="296"/>
      <c r="B27" s="11"/>
      <c r="C27" s="11"/>
      <c r="D27" s="11"/>
      <c r="E27" s="11"/>
      <c r="F27" s="11"/>
      <c r="G27" s="11"/>
      <c r="H27" s="11"/>
      <c r="I27" s="11"/>
      <c r="J27" s="11"/>
      <c r="K27" s="11"/>
      <c r="L27" s="11"/>
      <c r="M27" s="688" t="s">
        <v>526</v>
      </c>
      <c r="N27" s="686"/>
      <c r="O27" s="686"/>
      <c r="P27" s="686"/>
      <c r="Q27" s="686"/>
      <c r="R27" s="686"/>
      <c r="S27" s="686"/>
      <c r="T27" s="686"/>
      <c r="U27" s="686"/>
      <c r="V27" s="686"/>
      <c r="W27" s="686"/>
      <c r="X27" s="689"/>
      <c r="Y27" s="688" t="s">
        <v>527</v>
      </c>
      <c r="Z27" s="686"/>
      <c r="AA27" s="686"/>
      <c r="AB27" s="686"/>
      <c r="AC27" s="686"/>
      <c r="AD27" s="686"/>
      <c r="AE27" s="686"/>
      <c r="AF27" s="686"/>
      <c r="AG27" s="686"/>
      <c r="AH27" s="686"/>
      <c r="AI27" s="686"/>
      <c r="AJ27" s="689"/>
      <c r="AK27" s="688" t="s">
        <v>527</v>
      </c>
      <c r="AL27" s="686"/>
      <c r="AM27" s="686"/>
      <c r="AN27" s="686"/>
      <c r="AO27" s="686"/>
      <c r="AP27" s="686"/>
      <c r="AQ27" s="686"/>
      <c r="AR27" s="686"/>
      <c r="AS27" s="686"/>
      <c r="AT27" s="686"/>
      <c r="AU27" s="686"/>
      <c r="AV27" s="689"/>
      <c r="AW27" s="297" t="s">
        <v>528</v>
      </c>
      <c r="AX27" s="298"/>
      <c r="AY27" s="2"/>
    </row>
    <row r="28" spans="1:51" s="16" customFormat="1" ht="14" x14ac:dyDescent="0.3">
      <c r="A28" s="296"/>
      <c r="B28" s="11"/>
      <c r="C28" s="11"/>
      <c r="D28" s="11"/>
      <c r="E28" s="11"/>
      <c r="F28" s="11"/>
      <c r="G28" s="11"/>
      <c r="H28" s="11"/>
      <c r="I28" s="11"/>
      <c r="J28" s="11"/>
      <c r="K28" s="11"/>
      <c r="L28" s="11"/>
      <c r="M28" s="11"/>
      <c r="N28" s="299"/>
      <c r="O28" s="11"/>
      <c r="P28" s="11"/>
      <c r="Q28" s="11"/>
      <c r="R28" s="11"/>
      <c r="S28" s="11"/>
      <c r="T28" s="11"/>
      <c r="U28" s="11"/>
      <c r="V28" s="11"/>
      <c r="W28" s="11"/>
      <c r="X28" s="11"/>
      <c r="Y28" s="11"/>
      <c r="Z28" s="299"/>
      <c r="AA28" s="2"/>
      <c r="AB28" s="2"/>
      <c r="AC28" s="2"/>
      <c r="AD28" s="2"/>
      <c r="AE28" s="2"/>
      <c r="AF28" s="2"/>
      <c r="AG28" s="2"/>
      <c r="AH28" s="2"/>
      <c r="AI28" s="2"/>
      <c r="AJ28" s="11"/>
      <c r="AK28" s="11"/>
      <c r="AL28" s="300"/>
      <c r="AM28" s="2"/>
      <c r="AN28" s="2"/>
      <c r="AO28" s="2"/>
      <c r="AP28" s="2"/>
      <c r="AQ28" s="2"/>
      <c r="AR28" s="2"/>
      <c r="AS28" s="2"/>
      <c r="AT28" s="2"/>
      <c r="AU28" s="2"/>
      <c r="AV28" s="11"/>
      <c r="AW28" s="11"/>
      <c r="AX28" s="300"/>
      <c r="AY28" s="2"/>
    </row>
    <row r="29" spans="1:51" s="16" customFormat="1" ht="14" x14ac:dyDescent="0.3">
      <c r="A29" s="296"/>
      <c r="B29" s="11"/>
      <c r="C29" s="11"/>
      <c r="D29" s="11"/>
      <c r="E29" s="11"/>
      <c r="F29" s="11"/>
      <c r="G29" s="11"/>
      <c r="H29" s="11"/>
      <c r="I29" s="11"/>
      <c r="J29" s="11"/>
      <c r="K29" s="11"/>
      <c r="L29" s="11"/>
      <c r="M29" s="11"/>
      <c r="N29" s="299"/>
      <c r="O29" s="11"/>
      <c r="P29" s="11"/>
      <c r="Q29" s="11"/>
      <c r="R29" s="11"/>
      <c r="S29" s="11"/>
      <c r="T29" s="11"/>
      <c r="U29" s="11"/>
      <c r="V29" s="11"/>
      <c r="W29" s="11"/>
      <c r="X29" s="11"/>
      <c r="Y29" s="11"/>
      <c r="Z29" s="299"/>
      <c r="AA29" s="2"/>
      <c r="AB29" s="2"/>
      <c r="AC29" s="2"/>
      <c r="AD29" s="2"/>
      <c r="AE29" s="2"/>
      <c r="AF29" s="2"/>
      <c r="AG29" s="2"/>
      <c r="AH29" s="2"/>
      <c r="AI29" s="2"/>
      <c r="AJ29" s="11"/>
      <c r="AK29" s="11"/>
      <c r="AL29" s="300"/>
      <c r="AM29" s="2"/>
      <c r="AN29" s="2"/>
      <c r="AO29" s="2"/>
      <c r="AP29" s="2"/>
      <c r="AQ29" s="2"/>
      <c r="AR29" s="2"/>
      <c r="AS29" s="2"/>
      <c r="AT29" s="2"/>
      <c r="AU29" s="2"/>
      <c r="AV29" s="11"/>
      <c r="AW29" s="11"/>
      <c r="AX29" s="300"/>
      <c r="AY29" s="2"/>
    </row>
    <row r="30" spans="1:51" s="16" customFormat="1" ht="14" x14ac:dyDescent="0.3">
      <c r="A30" s="296"/>
      <c r="B30" s="11"/>
      <c r="C30" s="11"/>
      <c r="D30" s="11"/>
      <c r="E30" s="11"/>
      <c r="F30" s="11"/>
      <c r="G30" s="11"/>
      <c r="H30" s="11"/>
      <c r="I30" s="11"/>
      <c r="J30" s="11"/>
      <c r="K30" s="11"/>
      <c r="L30" s="11"/>
      <c r="M30" s="11"/>
      <c r="N30" s="299"/>
      <c r="O30" s="11"/>
      <c r="P30" s="11"/>
      <c r="Q30" s="11"/>
      <c r="R30" s="11"/>
      <c r="S30" s="11"/>
      <c r="T30" s="11"/>
      <c r="U30" s="11"/>
      <c r="V30" s="11"/>
      <c r="W30" s="11"/>
      <c r="X30" s="11"/>
      <c r="Y30" s="11"/>
      <c r="Z30" s="299"/>
      <c r="AA30" s="2"/>
      <c r="AB30" s="2"/>
      <c r="AC30" s="2"/>
      <c r="AD30" s="2"/>
      <c r="AE30" s="2"/>
      <c r="AF30" s="2"/>
      <c r="AG30" s="2"/>
      <c r="AH30" s="2"/>
      <c r="AI30" s="2"/>
      <c r="AJ30" s="11"/>
      <c r="AK30" s="11"/>
      <c r="AL30" s="300"/>
      <c r="AM30" s="2"/>
      <c r="AN30" s="2"/>
      <c r="AO30" s="2"/>
      <c r="AP30" s="2"/>
      <c r="AQ30" s="2"/>
      <c r="AR30" s="2"/>
      <c r="AS30" s="2"/>
      <c r="AT30" s="2"/>
      <c r="AU30" s="2"/>
      <c r="AV30" s="11"/>
      <c r="AW30" s="11"/>
      <c r="AX30" s="300"/>
      <c r="AY30" s="2"/>
    </row>
    <row r="31" spans="1:51" s="16" customFormat="1" ht="14" x14ac:dyDescent="0.3">
      <c r="A31" s="296"/>
      <c r="B31" s="11"/>
      <c r="C31" s="11"/>
      <c r="D31" s="11"/>
      <c r="E31" s="11"/>
      <c r="F31" s="11"/>
      <c r="G31" s="11"/>
      <c r="H31" s="11"/>
      <c r="I31" s="11"/>
      <c r="J31" s="11"/>
      <c r="K31" s="11"/>
      <c r="L31" s="11"/>
      <c r="M31" s="11"/>
      <c r="N31" s="299"/>
      <c r="O31" s="11"/>
      <c r="P31" s="11"/>
      <c r="Q31" s="11"/>
      <c r="R31" s="11"/>
      <c r="S31" s="11"/>
      <c r="T31" s="11"/>
      <c r="U31" s="11"/>
      <c r="V31" s="11"/>
      <c r="W31" s="11"/>
      <c r="X31" s="11"/>
      <c r="Y31" s="11"/>
      <c r="Z31" s="299"/>
      <c r="AA31" s="2"/>
      <c r="AB31" s="2"/>
      <c r="AC31" s="2"/>
      <c r="AD31" s="2"/>
      <c r="AE31" s="2"/>
      <c r="AF31" s="2"/>
      <c r="AG31" s="2"/>
      <c r="AH31" s="2"/>
      <c r="AI31" s="2"/>
      <c r="AJ31" s="11"/>
      <c r="AK31" s="11"/>
      <c r="AL31" s="300"/>
      <c r="AM31" s="2"/>
      <c r="AN31" s="2"/>
      <c r="AO31" s="2"/>
      <c r="AP31" s="2"/>
      <c r="AQ31" s="2"/>
      <c r="AR31" s="2"/>
      <c r="AS31" s="2"/>
      <c r="AT31" s="2"/>
      <c r="AU31" s="2"/>
      <c r="AV31" s="11"/>
      <c r="AW31" s="11"/>
      <c r="AX31" s="300"/>
      <c r="AY31" s="2"/>
    </row>
    <row r="32" spans="1:51" s="16" customFormat="1" x14ac:dyDescent="0.35">
      <c r="A32" s="296"/>
      <c r="B32" s="11"/>
      <c r="C32" s="11"/>
      <c r="D32" s="11"/>
      <c r="E32" s="11"/>
      <c r="F32" s="11"/>
      <c r="G32" s="11"/>
      <c r="H32" s="11"/>
      <c r="I32" s="11"/>
      <c r="J32" s="11"/>
      <c r="K32" s="11"/>
      <c r="L32" s="11"/>
      <c r="M32" s="231" t="s">
        <v>529</v>
      </c>
      <c r="N32" s="231"/>
      <c r="O32" s="231"/>
      <c r="P32" s="231"/>
      <c r="Q32" s="231"/>
      <c r="R32" s="231" t="s">
        <v>530</v>
      </c>
      <c r="S32" s="231"/>
      <c r="T32" s="231"/>
      <c r="U32" s="231"/>
      <c r="V32" s="231"/>
      <c r="W32" s="228"/>
      <c r="X32" s="231" t="s">
        <v>529</v>
      </c>
      <c r="Y32" s="231"/>
      <c r="Z32" s="228"/>
      <c r="AA32" s="228"/>
      <c r="AB32" s="228"/>
      <c r="AC32" s="228"/>
      <c r="AD32" s="228" t="s">
        <v>530</v>
      </c>
      <c r="AE32" s="228"/>
      <c r="AF32" s="228"/>
      <c r="AG32" s="228"/>
      <c r="AH32" s="228"/>
      <c r="AI32" s="228"/>
      <c r="AJ32" s="231" t="s">
        <v>529</v>
      </c>
      <c r="AK32" s="231"/>
      <c r="AL32" s="228"/>
      <c r="AM32" s="228"/>
      <c r="AN32" s="228"/>
      <c r="AO32" s="228"/>
      <c r="AP32" s="228" t="s">
        <v>530</v>
      </c>
      <c r="AQ32" s="228"/>
      <c r="AR32" s="228"/>
      <c r="AS32" s="228"/>
      <c r="AT32" s="2"/>
      <c r="AU32" s="2"/>
      <c r="AV32" s="231" t="s">
        <v>529</v>
      </c>
      <c r="AW32" s="11"/>
      <c r="AX32" s="300"/>
      <c r="AY32" s="2"/>
    </row>
    <row r="33" spans="1:51" s="16" customFormat="1" ht="14" x14ac:dyDescent="0.3">
      <c r="A33" s="296"/>
      <c r="B33" s="11"/>
      <c r="C33" s="11"/>
      <c r="D33" s="11"/>
      <c r="E33" s="11"/>
      <c r="F33" s="11"/>
      <c r="G33" s="11"/>
      <c r="H33" s="11"/>
      <c r="I33" s="11"/>
      <c r="J33" s="11"/>
      <c r="K33" s="11"/>
      <c r="L33" s="11"/>
      <c r="M33" s="11"/>
      <c r="N33" s="299"/>
      <c r="O33" s="11"/>
      <c r="P33" s="11"/>
      <c r="Q33" s="11"/>
      <c r="R33" s="11"/>
      <c r="S33" s="11"/>
      <c r="T33" s="11"/>
      <c r="U33" s="11"/>
      <c r="V33" s="11"/>
      <c r="W33" s="11"/>
      <c r="X33" s="11"/>
      <c r="Y33" s="11"/>
      <c r="Z33" s="299"/>
      <c r="AA33" s="2"/>
      <c r="AB33" s="2"/>
      <c r="AC33" s="2"/>
      <c r="AD33" s="2"/>
      <c r="AE33" s="2"/>
      <c r="AF33" s="2"/>
      <c r="AG33" s="2"/>
      <c r="AH33" s="2"/>
      <c r="AI33" s="2"/>
      <c r="AJ33" s="11"/>
      <c r="AK33" s="11"/>
      <c r="AL33" s="300"/>
      <c r="AM33" s="2"/>
      <c r="AN33" s="2"/>
      <c r="AO33" s="2"/>
      <c r="AP33" s="2"/>
      <c r="AQ33" s="2"/>
      <c r="AR33" s="2"/>
      <c r="AS33" s="2"/>
      <c r="AT33" s="2"/>
      <c r="AU33" s="2"/>
      <c r="AV33" s="11"/>
      <c r="AW33" s="11"/>
      <c r="AX33" s="300"/>
      <c r="AY33" s="2"/>
    </row>
    <row r="34" spans="1:51" s="16" customFormat="1" ht="14" x14ac:dyDescent="0.3">
      <c r="A34" s="296"/>
      <c r="B34" s="11"/>
      <c r="C34" s="11"/>
      <c r="D34" s="11"/>
      <c r="E34" s="11"/>
      <c r="F34" s="11"/>
      <c r="G34" s="11"/>
      <c r="H34" s="11"/>
      <c r="I34" s="11"/>
      <c r="J34" s="11"/>
      <c r="K34" s="11"/>
      <c r="L34" s="11"/>
      <c r="M34" s="11"/>
      <c r="N34" s="299"/>
      <c r="O34" s="11"/>
      <c r="P34" s="11"/>
      <c r="Q34" s="11"/>
      <c r="R34" s="11"/>
      <c r="S34" s="11"/>
      <c r="T34" s="11"/>
      <c r="U34" s="11"/>
      <c r="V34" s="11"/>
      <c r="W34" s="11"/>
      <c r="X34" s="11"/>
      <c r="Y34" s="11"/>
      <c r="Z34" s="299"/>
      <c r="AA34" s="2"/>
      <c r="AB34" s="2"/>
      <c r="AC34" s="2"/>
      <c r="AD34" s="2"/>
      <c r="AE34" s="2"/>
      <c r="AF34" s="2"/>
      <c r="AG34" s="2"/>
      <c r="AH34" s="2"/>
      <c r="AI34" s="2"/>
      <c r="AJ34" s="11"/>
      <c r="AK34" s="11"/>
      <c r="AL34" s="300"/>
      <c r="AM34" s="2"/>
      <c r="AN34" s="2"/>
      <c r="AO34" s="2"/>
      <c r="AP34" s="2"/>
      <c r="AQ34" s="2"/>
      <c r="AR34" s="2"/>
      <c r="AS34" s="2"/>
      <c r="AT34" s="2"/>
      <c r="AU34" s="2"/>
      <c r="AV34" s="11"/>
      <c r="AW34" s="11"/>
      <c r="AX34" s="300"/>
      <c r="AY34" s="2"/>
    </row>
    <row r="35" spans="1:51" s="16" customFormat="1" x14ac:dyDescent="0.35">
      <c r="A35" s="296"/>
      <c r="B35" s="11"/>
      <c r="C35" s="301"/>
      <c r="D35" s="302"/>
      <c r="E35" s="302"/>
      <c r="F35" s="302"/>
      <c r="G35" s="302"/>
      <c r="H35" s="302"/>
      <c r="I35" s="302" t="s">
        <v>531</v>
      </c>
      <c r="J35" s="302"/>
      <c r="K35" s="302"/>
      <c r="L35" s="302"/>
      <c r="M35" s="302"/>
      <c r="N35" s="303"/>
      <c r="O35" s="301"/>
      <c r="P35" s="302"/>
      <c r="Q35" s="302"/>
      <c r="R35" s="302"/>
      <c r="S35" s="302"/>
      <c r="T35" s="302"/>
      <c r="U35" s="302" t="s">
        <v>532</v>
      </c>
      <c r="V35" s="302"/>
      <c r="W35" s="302"/>
      <c r="X35" s="302"/>
      <c r="Y35" s="302"/>
      <c r="Z35" s="303"/>
      <c r="AA35" s="301"/>
      <c r="AB35" s="302"/>
      <c r="AC35" s="302"/>
      <c r="AD35" s="302"/>
      <c r="AE35" s="302"/>
      <c r="AF35" s="302"/>
      <c r="AG35" s="302" t="s">
        <v>533</v>
      </c>
      <c r="AH35" s="302"/>
      <c r="AI35" s="302"/>
      <c r="AJ35" s="302"/>
      <c r="AK35" s="302"/>
      <c r="AL35" s="303"/>
      <c r="AM35" s="301"/>
      <c r="AN35" s="302"/>
      <c r="AO35" s="302"/>
      <c r="AP35" s="302"/>
      <c r="AQ35" s="302"/>
      <c r="AR35" s="302"/>
      <c r="AS35" s="302" t="s">
        <v>534</v>
      </c>
      <c r="AT35" s="302"/>
      <c r="AU35" s="302"/>
      <c r="AV35" s="302"/>
      <c r="AW35" s="302"/>
      <c r="AX35" s="303"/>
      <c r="AY35" s="2"/>
    </row>
    <row r="36" spans="1:51" x14ac:dyDescent="0.35">
      <c r="A36" s="304"/>
      <c r="B36" s="231"/>
      <c r="C36" s="305"/>
      <c r="D36" s="305"/>
      <c r="E36" s="305"/>
      <c r="F36" s="305"/>
      <c r="G36" s="305"/>
      <c r="H36" s="305"/>
      <c r="I36" s="305"/>
      <c r="J36" s="305"/>
      <c r="K36" s="305"/>
      <c r="L36" s="306"/>
      <c r="M36" s="307"/>
      <c r="N36" s="308" t="s">
        <v>535</v>
      </c>
      <c r="O36" s="309"/>
      <c r="P36" s="306"/>
      <c r="Q36" s="306"/>
      <c r="R36" s="306"/>
      <c r="S36" s="306"/>
      <c r="T36" s="306"/>
      <c r="U36" s="306"/>
      <c r="V36" s="306"/>
      <c r="W36" s="309" t="s">
        <v>536</v>
      </c>
      <c r="X36" s="306"/>
      <c r="Y36" s="306"/>
      <c r="Z36" s="308" t="s">
        <v>535</v>
      </c>
      <c r="AA36" s="309"/>
      <c r="AB36" s="309"/>
      <c r="AC36" s="306"/>
      <c r="AD36" s="309"/>
      <c r="AE36" s="305"/>
      <c r="AF36" s="305"/>
      <c r="AG36" s="305"/>
      <c r="AH36" s="305"/>
      <c r="AI36" s="309" t="s">
        <v>536</v>
      </c>
      <c r="AJ36" s="306"/>
      <c r="AK36" s="306"/>
      <c r="AL36" s="308" t="s">
        <v>535</v>
      </c>
      <c r="AM36" s="305"/>
      <c r="AN36" s="305"/>
      <c r="AO36" s="305"/>
      <c r="AP36" s="305"/>
      <c r="AQ36" s="305"/>
      <c r="AR36" s="305"/>
      <c r="AS36" s="305"/>
      <c r="AT36" s="305"/>
      <c r="AU36" s="309" t="s">
        <v>536</v>
      </c>
      <c r="AV36" s="306"/>
      <c r="AW36" s="306"/>
      <c r="AX36" s="308" t="s">
        <v>535</v>
      </c>
      <c r="AY36" s="228"/>
    </row>
    <row r="37" spans="1:51" x14ac:dyDescent="0.35">
      <c r="A37" s="304"/>
      <c r="B37" s="231"/>
      <c r="C37" s="305"/>
      <c r="D37" s="305"/>
      <c r="E37" s="305"/>
      <c r="F37" s="305"/>
      <c r="G37" s="305"/>
      <c r="H37" s="305"/>
      <c r="I37" s="305"/>
      <c r="J37" s="305"/>
      <c r="K37" s="305"/>
      <c r="L37" s="305"/>
      <c r="M37" s="305"/>
      <c r="N37" s="310" t="s">
        <v>537</v>
      </c>
      <c r="O37" s="311"/>
      <c r="P37" s="305"/>
      <c r="Q37" s="305"/>
      <c r="R37" s="305"/>
      <c r="S37" s="305"/>
      <c r="T37" s="305"/>
      <c r="U37" s="305"/>
      <c r="V37" s="305"/>
      <c r="W37" s="311" t="s">
        <v>537</v>
      </c>
      <c r="X37" s="311" t="s">
        <v>538</v>
      </c>
      <c r="Y37" s="305"/>
      <c r="Z37" s="310" t="s">
        <v>537</v>
      </c>
      <c r="AA37" s="311"/>
      <c r="AB37" s="311"/>
      <c r="AC37" s="305"/>
      <c r="AD37" s="311"/>
      <c r="AE37" s="305"/>
      <c r="AF37" s="305"/>
      <c r="AG37" s="305"/>
      <c r="AH37" s="305"/>
      <c r="AI37" s="311" t="s">
        <v>537</v>
      </c>
      <c r="AJ37" s="311" t="s">
        <v>538</v>
      </c>
      <c r="AK37" s="305"/>
      <c r="AL37" s="310" t="s">
        <v>537</v>
      </c>
      <c r="AM37" s="305"/>
      <c r="AN37" s="305"/>
      <c r="AO37" s="305"/>
      <c r="AP37" s="305"/>
      <c r="AQ37" s="305"/>
      <c r="AR37" s="305"/>
      <c r="AS37" s="305"/>
      <c r="AT37" s="305"/>
      <c r="AU37" s="311" t="s">
        <v>537</v>
      </c>
      <c r="AV37" s="311" t="s">
        <v>538</v>
      </c>
      <c r="AW37" s="305"/>
      <c r="AX37" s="310" t="s">
        <v>537</v>
      </c>
      <c r="AY37" s="228"/>
    </row>
    <row r="38" spans="1:51" x14ac:dyDescent="0.35">
      <c r="A38" s="304"/>
      <c r="B38" s="231"/>
      <c r="C38" s="305"/>
      <c r="D38" s="305"/>
      <c r="E38" s="305"/>
      <c r="F38" s="305"/>
      <c r="G38" s="305"/>
      <c r="H38" s="305"/>
      <c r="I38" s="305"/>
      <c r="J38" s="305"/>
      <c r="K38" s="305"/>
      <c r="L38" s="305"/>
      <c r="M38" s="305"/>
      <c r="N38" s="310">
        <v>0.4</v>
      </c>
      <c r="O38" s="311"/>
      <c r="P38" s="305"/>
      <c r="Q38" s="305"/>
      <c r="R38" s="305"/>
      <c r="S38" s="305"/>
      <c r="T38" s="305"/>
      <c r="U38" s="305"/>
      <c r="V38" s="305"/>
      <c r="W38" s="312">
        <v>0.4</v>
      </c>
      <c r="X38" s="305"/>
      <c r="Y38" s="305"/>
      <c r="Z38" s="310">
        <v>0.6</v>
      </c>
      <c r="AA38" s="311"/>
      <c r="AB38" s="311"/>
      <c r="AC38" s="305"/>
      <c r="AD38" s="312"/>
      <c r="AE38" s="305"/>
      <c r="AF38" s="305"/>
      <c r="AG38" s="305"/>
      <c r="AH38" s="305"/>
      <c r="AI38" s="312">
        <v>0.6</v>
      </c>
      <c r="AJ38" s="305"/>
      <c r="AK38" s="305"/>
      <c r="AL38" s="310">
        <v>0.8</v>
      </c>
      <c r="AM38" s="305"/>
      <c r="AN38" s="305"/>
      <c r="AO38" s="305"/>
      <c r="AP38" s="305"/>
      <c r="AQ38" s="305"/>
      <c r="AR38" s="305"/>
      <c r="AS38" s="305"/>
      <c r="AT38" s="305"/>
      <c r="AU38" s="312">
        <v>0.8</v>
      </c>
      <c r="AV38" s="305"/>
      <c r="AW38" s="305"/>
      <c r="AX38" s="310">
        <v>0.8</v>
      </c>
      <c r="AY38" s="228"/>
    </row>
    <row r="39" spans="1:51" x14ac:dyDescent="0.35">
      <c r="A39" s="304"/>
      <c r="B39" s="231"/>
      <c r="C39" s="305"/>
      <c r="D39" s="305"/>
      <c r="E39" s="305"/>
      <c r="F39" s="305"/>
      <c r="G39" s="305"/>
      <c r="H39" s="305"/>
      <c r="I39" s="305"/>
      <c r="J39" s="305"/>
      <c r="K39" s="305"/>
      <c r="L39" s="305"/>
      <c r="M39" s="305"/>
      <c r="N39" s="313" t="s">
        <v>539</v>
      </c>
      <c r="O39" s="305"/>
      <c r="P39" s="305"/>
      <c r="Q39" s="305"/>
      <c r="R39" s="305"/>
      <c r="S39" s="305"/>
      <c r="T39" s="305"/>
      <c r="U39" s="305"/>
      <c r="V39" s="305"/>
      <c r="W39" s="305"/>
      <c r="X39" s="305"/>
      <c r="Y39" s="305"/>
      <c r="Z39" s="313" t="s">
        <v>539</v>
      </c>
      <c r="AA39" s="305"/>
      <c r="AB39" s="305"/>
      <c r="AC39" s="305"/>
      <c r="AD39" s="305"/>
      <c r="AE39" s="305"/>
      <c r="AF39" s="305"/>
      <c r="AG39" s="305"/>
      <c r="AH39" s="305"/>
      <c r="AI39" s="305"/>
      <c r="AJ39" s="305"/>
      <c r="AK39" s="305"/>
      <c r="AL39" s="313" t="s">
        <v>539</v>
      </c>
      <c r="AM39" s="305"/>
      <c r="AN39" s="305"/>
      <c r="AO39" s="305"/>
      <c r="AP39" s="305"/>
      <c r="AQ39" s="305"/>
      <c r="AR39" s="305"/>
      <c r="AS39" s="305"/>
      <c r="AT39" s="305"/>
      <c r="AU39" s="305"/>
      <c r="AV39" s="305"/>
      <c r="AW39" s="305"/>
      <c r="AX39" s="313" t="s">
        <v>539</v>
      </c>
      <c r="AY39" s="228"/>
    </row>
    <row r="40" spans="1:51" x14ac:dyDescent="0.35">
      <c r="A40" s="304"/>
      <c r="B40" s="231"/>
      <c r="C40" s="305"/>
      <c r="D40" s="305"/>
      <c r="E40" s="305"/>
      <c r="F40" s="305"/>
      <c r="G40" s="305"/>
      <c r="H40" s="305"/>
      <c r="I40" s="305"/>
      <c r="J40" s="305"/>
      <c r="K40" s="305"/>
      <c r="L40" s="305"/>
      <c r="M40" s="305"/>
      <c r="N40" s="314">
        <f>(2/12)*40%</f>
        <v>6.6666666666666666E-2</v>
      </c>
      <c r="O40" s="305"/>
      <c r="P40" s="305"/>
      <c r="Q40" s="305"/>
      <c r="R40" s="305"/>
      <c r="S40" s="305"/>
      <c r="T40" s="305"/>
      <c r="U40" s="305"/>
      <c r="V40" s="305"/>
      <c r="W40" s="305"/>
      <c r="X40" s="305"/>
      <c r="Y40" s="305"/>
      <c r="Z40" s="314">
        <f>((10/12)*40%)+((2/12)*60%)</f>
        <v>0.43333333333333335</v>
      </c>
      <c r="AA40" s="305"/>
      <c r="AB40" s="305"/>
      <c r="AC40" s="305"/>
      <c r="AD40" s="305"/>
      <c r="AE40" s="305"/>
      <c r="AF40" s="305"/>
      <c r="AG40" s="305"/>
      <c r="AH40" s="305"/>
      <c r="AI40" s="305"/>
      <c r="AJ40" s="305"/>
      <c r="AK40" s="305"/>
      <c r="AL40" s="314">
        <f>((10/12)*60%)+((2/12)*80%)</f>
        <v>0.6333333333333333</v>
      </c>
      <c r="AM40" s="305"/>
      <c r="AN40" s="305"/>
      <c r="AO40" s="305"/>
      <c r="AP40" s="305"/>
      <c r="AQ40" s="305"/>
      <c r="AR40" s="305"/>
      <c r="AS40" s="305"/>
      <c r="AT40" s="305"/>
      <c r="AU40" s="305"/>
      <c r="AV40" s="305"/>
      <c r="AW40" s="305"/>
      <c r="AX40" s="314">
        <f>((10/12)*80%)+((2/12)*80%)</f>
        <v>0.8</v>
      </c>
      <c r="AY40" s="228"/>
    </row>
    <row r="41" spans="1:51" x14ac:dyDescent="0.35">
      <c r="A41" s="304"/>
      <c r="B41" s="231"/>
      <c r="C41" s="305"/>
      <c r="D41" s="305"/>
      <c r="E41" s="305"/>
      <c r="F41" s="305"/>
      <c r="G41" s="305"/>
      <c r="H41" s="305"/>
      <c r="I41" s="305"/>
      <c r="J41" s="305"/>
      <c r="K41" s="305"/>
      <c r="L41" s="305"/>
      <c r="M41" s="305"/>
      <c r="N41" s="313" t="s">
        <v>540</v>
      </c>
      <c r="O41" s="305"/>
      <c r="P41" s="305"/>
      <c r="Q41" s="305"/>
      <c r="R41" s="305"/>
      <c r="S41" s="305"/>
      <c r="T41" s="305"/>
      <c r="U41" s="305"/>
      <c r="V41" s="305"/>
      <c r="W41" s="305"/>
      <c r="X41" s="305"/>
      <c r="Y41" s="305"/>
      <c r="Z41" s="313" t="s">
        <v>540</v>
      </c>
      <c r="AA41" s="305"/>
      <c r="AB41" s="305"/>
      <c r="AC41" s="305"/>
      <c r="AD41" s="305"/>
      <c r="AE41" s="305"/>
      <c r="AF41" s="305"/>
      <c r="AG41" s="305"/>
      <c r="AH41" s="305"/>
      <c r="AI41" s="305"/>
      <c r="AJ41" s="305"/>
      <c r="AK41" s="305"/>
      <c r="AL41" s="313" t="s">
        <v>540</v>
      </c>
      <c r="AM41" s="305"/>
      <c r="AN41" s="305"/>
      <c r="AO41" s="305"/>
      <c r="AP41" s="305"/>
      <c r="AQ41" s="305"/>
      <c r="AR41" s="305"/>
      <c r="AS41" s="305"/>
      <c r="AT41" s="305"/>
      <c r="AU41" s="305"/>
      <c r="AV41" s="305"/>
      <c r="AW41" s="305"/>
      <c r="AX41" s="313" t="s">
        <v>540</v>
      </c>
      <c r="AY41" s="228"/>
    </row>
    <row r="42" spans="1:51" x14ac:dyDescent="0.35">
      <c r="A42" s="304"/>
      <c r="B42" s="231"/>
      <c r="C42" s="305"/>
      <c r="D42" s="305"/>
      <c r="E42" s="305"/>
      <c r="F42" s="305"/>
      <c r="G42" s="305"/>
      <c r="H42" s="305"/>
      <c r="I42" s="305"/>
      <c r="J42" s="305"/>
      <c r="K42" s="305"/>
      <c r="L42" s="305"/>
      <c r="M42" s="305"/>
      <c r="N42" s="314">
        <f>100%-N40</f>
        <v>0.93333333333333335</v>
      </c>
      <c r="O42" s="305"/>
      <c r="P42" s="305"/>
      <c r="Q42" s="305"/>
      <c r="R42" s="305"/>
      <c r="S42" s="305"/>
      <c r="T42" s="305"/>
      <c r="U42" s="305"/>
      <c r="V42" s="305"/>
      <c r="W42" s="305"/>
      <c r="X42" s="305"/>
      <c r="Y42" s="305"/>
      <c r="Z42" s="314">
        <f>100%-Z40</f>
        <v>0.56666666666666665</v>
      </c>
      <c r="AA42" s="305"/>
      <c r="AB42" s="305"/>
      <c r="AC42" s="305"/>
      <c r="AD42" s="305"/>
      <c r="AE42" s="305"/>
      <c r="AF42" s="305"/>
      <c r="AG42" s="305"/>
      <c r="AH42" s="305"/>
      <c r="AI42" s="305"/>
      <c r="AJ42" s="305"/>
      <c r="AK42" s="305"/>
      <c r="AL42" s="314">
        <f>100%-AL40</f>
        <v>0.3666666666666667</v>
      </c>
      <c r="AM42" s="305"/>
      <c r="AN42" s="305"/>
      <c r="AO42" s="305"/>
      <c r="AP42" s="305"/>
      <c r="AQ42" s="305"/>
      <c r="AR42" s="305"/>
      <c r="AS42" s="305"/>
      <c r="AT42" s="305"/>
      <c r="AU42" s="305"/>
      <c r="AV42" s="305"/>
      <c r="AW42" s="305"/>
      <c r="AX42" s="314">
        <f>100%-AX40</f>
        <v>0.19999999999999996</v>
      </c>
      <c r="AY42" s="228"/>
    </row>
    <row r="43" spans="1:51" x14ac:dyDescent="0.35">
      <c r="A43" s="304"/>
      <c r="B43" s="231"/>
      <c r="C43" s="305"/>
      <c r="D43" s="305"/>
      <c r="E43" s="305"/>
      <c r="F43" s="305"/>
      <c r="G43" s="305"/>
      <c r="H43" s="305"/>
      <c r="I43" s="305"/>
      <c r="J43" s="305"/>
      <c r="K43" s="305"/>
      <c r="L43" s="305"/>
      <c r="M43" s="305"/>
      <c r="N43" s="313" t="s">
        <v>541</v>
      </c>
      <c r="O43" s="305"/>
      <c r="P43" s="305"/>
      <c r="Q43" s="305"/>
      <c r="R43" s="305"/>
      <c r="S43" s="305"/>
      <c r="T43" s="305"/>
      <c r="U43" s="305"/>
      <c r="V43" s="305"/>
      <c r="W43" s="305"/>
      <c r="X43" s="305"/>
      <c r="Y43" s="305"/>
      <c r="Z43" s="313" t="s">
        <v>541</v>
      </c>
      <c r="AA43" s="305"/>
      <c r="AB43" s="305"/>
      <c r="AC43" s="305"/>
      <c r="AD43" s="305"/>
      <c r="AE43" s="305"/>
      <c r="AF43" s="305"/>
      <c r="AG43" s="305"/>
      <c r="AH43" s="305"/>
      <c r="AI43" s="305"/>
      <c r="AJ43" s="305"/>
      <c r="AK43" s="305"/>
      <c r="AL43" s="313" t="s">
        <v>541</v>
      </c>
      <c r="AM43" s="305"/>
      <c r="AN43" s="305"/>
      <c r="AO43" s="305"/>
      <c r="AP43" s="305"/>
      <c r="AQ43" s="305"/>
      <c r="AR43" s="305"/>
      <c r="AS43" s="305"/>
      <c r="AT43" s="305"/>
      <c r="AU43" s="305"/>
      <c r="AV43" s="305"/>
      <c r="AW43" s="305"/>
      <c r="AX43" s="313" t="s">
        <v>541</v>
      </c>
      <c r="AY43" s="228"/>
    </row>
    <row r="44" spans="1:51" x14ac:dyDescent="0.35">
      <c r="A44" s="304"/>
      <c r="B44" s="231"/>
      <c r="C44" s="305"/>
      <c r="D44" s="305"/>
      <c r="E44" s="305"/>
      <c r="F44" s="305"/>
      <c r="G44" s="305"/>
      <c r="H44" s="305"/>
      <c r="I44" s="305"/>
      <c r="J44" s="305"/>
      <c r="K44" s="305"/>
      <c r="L44" s="305"/>
      <c r="M44" s="305"/>
      <c r="N44" s="315"/>
      <c r="O44" s="305"/>
      <c r="P44" s="305"/>
      <c r="Q44" s="305"/>
      <c r="R44" s="305"/>
      <c r="S44" s="305"/>
      <c r="T44" s="305"/>
      <c r="U44" s="305"/>
      <c r="V44" s="305"/>
      <c r="W44" s="305"/>
      <c r="X44" s="305"/>
      <c r="Y44" s="305"/>
      <c r="Z44" s="314"/>
      <c r="AA44" s="305"/>
      <c r="AB44" s="305"/>
      <c r="AC44" s="305"/>
      <c r="AD44" s="305"/>
      <c r="AE44" s="305"/>
      <c r="AF44" s="305"/>
      <c r="AG44" s="305"/>
      <c r="AH44" s="305"/>
      <c r="AI44" s="305"/>
      <c r="AJ44" s="305"/>
      <c r="AK44" s="305"/>
      <c r="AL44" s="316"/>
      <c r="AM44" s="305"/>
      <c r="AN44" s="305"/>
      <c r="AO44" s="305"/>
      <c r="AP44" s="305"/>
      <c r="AQ44" s="305"/>
      <c r="AR44" s="305"/>
      <c r="AS44" s="305"/>
      <c r="AT44" s="305"/>
      <c r="AU44" s="305"/>
      <c r="AV44" s="305"/>
      <c r="AW44" s="305"/>
      <c r="AX44" s="316"/>
      <c r="AY44" s="228"/>
    </row>
    <row r="45" spans="1:51" x14ac:dyDescent="0.35">
      <c r="A45" s="304"/>
      <c r="B45" s="231"/>
      <c r="C45" s="305"/>
      <c r="D45" s="305"/>
      <c r="E45" s="305"/>
      <c r="F45" s="305"/>
      <c r="G45" s="305"/>
      <c r="H45" s="305"/>
      <c r="I45" s="305"/>
      <c r="J45" s="305"/>
      <c r="K45" s="305"/>
      <c r="L45" s="305"/>
      <c r="M45" s="305"/>
      <c r="N45" s="317" t="s">
        <v>542</v>
      </c>
      <c r="O45" s="305"/>
      <c r="P45" s="305"/>
      <c r="Q45" s="305"/>
      <c r="R45" s="305"/>
      <c r="S45" s="305"/>
      <c r="T45" s="305"/>
      <c r="U45" s="305"/>
      <c r="V45" s="305"/>
      <c r="W45" s="305"/>
      <c r="X45" s="305"/>
      <c r="Y45" s="305"/>
      <c r="Z45" s="317" t="s">
        <v>543</v>
      </c>
      <c r="AA45" s="305"/>
      <c r="AB45" s="305"/>
      <c r="AC45" s="305"/>
      <c r="AD45" s="305"/>
      <c r="AE45" s="305"/>
      <c r="AF45" s="305"/>
      <c r="AG45" s="305"/>
      <c r="AH45" s="305"/>
      <c r="AI45" s="305"/>
      <c r="AJ45" s="305"/>
      <c r="AK45" s="305"/>
      <c r="AL45" s="317" t="s">
        <v>544</v>
      </c>
      <c r="AM45" s="305"/>
      <c r="AN45" s="305"/>
      <c r="AO45" s="305"/>
      <c r="AP45" s="305"/>
      <c r="AQ45" s="305"/>
      <c r="AR45" s="305"/>
      <c r="AS45" s="305"/>
      <c r="AT45" s="305"/>
      <c r="AU45" s="305"/>
      <c r="AV45" s="305"/>
      <c r="AW45" s="305"/>
      <c r="AX45" s="317" t="s">
        <v>545</v>
      </c>
      <c r="AY45" s="228"/>
    </row>
    <row r="46" spans="1:51" x14ac:dyDescent="0.35">
      <c r="A46" s="304"/>
      <c r="B46" s="231"/>
      <c r="C46" s="305"/>
      <c r="D46" s="305"/>
      <c r="E46" s="305"/>
      <c r="F46" s="305"/>
      <c r="G46" s="305"/>
      <c r="H46" s="305"/>
      <c r="I46" s="305"/>
      <c r="J46" s="305"/>
      <c r="K46" s="305"/>
      <c r="L46" s="305"/>
      <c r="M46" s="305"/>
      <c r="N46" s="317" t="s">
        <v>546</v>
      </c>
      <c r="O46" s="305"/>
      <c r="P46" s="305"/>
      <c r="Q46" s="305"/>
      <c r="R46" s="305"/>
      <c r="S46" s="305"/>
      <c r="T46" s="305"/>
      <c r="U46" s="305"/>
      <c r="V46" s="305"/>
      <c r="W46" s="305"/>
      <c r="X46" s="305"/>
      <c r="Y46" s="305"/>
      <c r="Z46" s="317" t="s">
        <v>546</v>
      </c>
      <c r="AA46" s="305"/>
      <c r="AB46" s="305"/>
      <c r="AC46" s="305"/>
      <c r="AD46" s="305"/>
      <c r="AE46" s="305"/>
      <c r="AF46" s="305"/>
      <c r="AG46" s="305"/>
      <c r="AH46" s="305"/>
      <c r="AI46" s="305"/>
      <c r="AJ46" s="305"/>
      <c r="AK46" s="305"/>
      <c r="AL46" s="317" t="s">
        <v>546</v>
      </c>
      <c r="AM46" s="305"/>
      <c r="AN46" s="305"/>
      <c r="AO46" s="305"/>
      <c r="AP46" s="305"/>
      <c r="AQ46" s="305"/>
      <c r="AR46" s="305"/>
      <c r="AS46" s="305"/>
      <c r="AT46" s="305"/>
      <c r="AU46" s="305"/>
      <c r="AV46" s="305"/>
      <c r="AW46" s="305"/>
      <c r="AX46" s="317" t="s">
        <v>546</v>
      </c>
      <c r="AY46" s="228"/>
    </row>
    <row r="47" spans="1:51" x14ac:dyDescent="0.35">
      <c r="A47" s="304"/>
      <c r="B47" s="231"/>
      <c r="C47" s="231"/>
      <c r="D47" s="231"/>
      <c r="E47" s="231"/>
      <c r="F47" s="231"/>
      <c r="G47" s="231"/>
      <c r="H47" s="231"/>
      <c r="I47" s="231"/>
      <c r="J47" s="231"/>
      <c r="K47" s="231"/>
      <c r="L47" s="231"/>
      <c r="M47" s="231"/>
      <c r="N47" s="318"/>
      <c r="O47" s="231"/>
      <c r="P47" s="231"/>
      <c r="Q47" s="231"/>
      <c r="R47" s="231"/>
      <c r="S47" s="231"/>
      <c r="T47" s="231"/>
      <c r="U47" s="231"/>
      <c r="V47" s="231"/>
      <c r="W47" s="231"/>
      <c r="X47" s="231"/>
      <c r="Y47" s="231"/>
      <c r="Z47" s="318"/>
      <c r="AA47" s="228"/>
      <c r="AB47" s="228"/>
      <c r="AC47" s="228"/>
      <c r="AD47" s="228"/>
      <c r="AE47" s="228"/>
      <c r="AF47" s="228"/>
      <c r="AG47" s="228"/>
      <c r="AH47" s="228"/>
      <c r="AI47" s="228"/>
      <c r="AJ47" s="228"/>
      <c r="AK47" s="228"/>
      <c r="AL47" s="319"/>
      <c r="AM47" s="228"/>
      <c r="AN47" s="228"/>
      <c r="AO47" s="228"/>
      <c r="AP47" s="228"/>
      <c r="AQ47" s="228"/>
      <c r="AR47" s="228"/>
      <c r="AS47" s="228"/>
      <c r="AT47" s="228"/>
      <c r="AU47" s="228"/>
      <c r="AV47" s="228"/>
      <c r="AW47" s="228"/>
      <c r="AX47" s="318"/>
      <c r="AY47" s="228"/>
    </row>
    <row r="48" spans="1:51" x14ac:dyDescent="0.35">
      <c r="A48" s="320"/>
      <c r="B48" s="232"/>
      <c r="D48" s="232"/>
      <c r="E48" s="232"/>
      <c r="F48" s="232"/>
      <c r="G48" s="232"/>
      <c r="H48" s="232"/>
    </row>
    <row r="49" spans="1:51" s="230" customFormat="1" x14ac:dyDescent="0.35">
      <c r="A49" s="320"/>
    </row>
    <row r="50" spans="1:51" s="230" customFormat="1" x14ac:dyDescent="0.35">
      <c r="A50" s="320"/>
    </row>
    <row r="51" spans="1:51" s="230" customFormat="1" ht="16" thickBot="1" x14ac:dyDescent="0.4">
      <c r="A51" s="320"/>
    </row>
    <row r="52" spans="1:51" ht="30.65" customHeight="1" thickBot="1" x14ac:dyDescent="0.4">
      <c r="A52" s="690" t="s">
        <v>547</v>
      </c>
      <c r="B52" s="691"/>
      <c r="C52" s="691"/>
      <c r="D52" s="691"/>
      <c r="E52" s="691"/>
      <c r="F52" s="691"/>
      <c r="G52" s="691"/>
      <c r="H52" s="691"/>
      <c r="I52" s="691"/>
      <c r="J52" s="691"/>
      <c r="K52" s="691"/>
      <c r="L52" s="691"/>
      <c r="M52" s="691"/>
      <c r="N52" s="692"/>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28"/>
      <c r="AN52" s="228"/>
      <c r="AO52" s="228"/>
      <c r="AP52" s="228"/>
      <c r="AQ52" s="228"/>
      <c r="AR52" s="228"/>
      <c r="AS52" s="228"/>
      <c r="AT52" s="228"/>
      <c r="AU52" s="228"/>
      <c r="AV52" s="228"/>
      <c r="AW52" s="228"/>
      <c r="AX52" s="228"/>
      <c r="AY52" s="228"/>
    </row>
    <row r="53" spans="1:51" ht="15.75" customHeight="1" x14ac:dyDescent="0.35">
      <c r="A53" s="233"/>
      <c r="B53" s="234"/>
      <c r="C53" s="235"/>
      <c r="D53" s="229"/>
      <c r="E53" s="228"/>
      <c r="F53" s="228"/>
      <c r="G53" s="228"/>
      <c r="H53" s="231"/>
      <c r="I53" s="231"/>
      <c r="J53" s="231"/>
      <c r="K53" s="231"/>
      <c r="L53" s="231"/>
      <c r="M53" s="231"/>
      <c r="N53" s="231"/>
      <c r="O53" s="231"/>
      <c r="P53" s="231"/>
      <c r="Q53" s="231"/>
      <c r="R53" s="231"/>
      <c r="S53" s="231"/>
      <c r="T53" s="231"/>
      <c r="U53" s="231"/>
      <c r="V53" s="231"/>
      <c r="W53" s="231"/>
      <c r="X53" s="231"/>
      <c r="Y53" s="231"/>
      <c r="Z53" s="231"/>
      <c r="AA53" s="231"/>
      <c r="AB53" s="238"/>
      <c r="AC53" s="231"/>
      <c r="AD53" s="231"/>
      <c r="AE53" s="231"/>
      <c r="AF53" s="231"/>
      <c r="AG53" s="231"/>
      <c r="AH53" s="231"/>
      <c r="AI53" s="231"/>
      <c r="AJ53" s="231"/>
      <c r="AK53" s="231"/>
      <c r="AL53" s="231"/>
      <c r="AM53" s="228"/>
      <c r="AN53" s="228"/>
      <c r="AO53" s="228"/>
      <c r="AP53" s="228"/>
      <c r="AQ53" s="228"/>
      <c r="AR53" s="228"/>
      <c r="AS53" s="228"/>
      <c r="AT53" s="228"/>
      <c r="AU53" s="228"/>
      <c r="AV53" s="228"/>
      <c r="AW53" s="228"/>
      <c r="AX53" s="228"/>
      <c r="AY53" s="228"/>
    </row>
    <row r="54" spans="1:51" x14ac:dyDescent="0.35">
      <c r="A54" s="239"/>
      <c r="B54" s="234"/>
      <c r="C54" s="237">
        <v>1200</v>
      </c>
      <c r="D54" s="321" t="s">
        <v>548</v>
      </c>
      <c r="E54" s="228"/>
      <c r="F54" s="228"/>
      <c r="G54" s="228"/>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c r="AL54" s="231"/>
      <c r="AM54" s="228"/>
      <c r="AN54" s="228"/>
      <c r="AO54" s="228"/>
      <c r="AP54" s="228"/>
      <c r="AQ54" s="228"/>
      <c r="AR54" s="228"/>
      <c r="AS54" s="228"/>
      <c r="AT54" s="228"/>
      <c r="AU54" s="228"/>
      <c r="AV54" s="228"/>
      <c r="AW54" s="228"/>
      <c r="AX54" s="228"/>
      <c r="AY54" s="228"/>
    </row>
    <row r="55" spans="1:51" x14ac:dyDescent="0.35">
      <c r="A55" s="239"/>
      <c r="B55" s="234"/>
      <c r="C55" s="237" t="s">
        <v>549</v>
      </c>
      <c r="D55" s="229"/>
      <c r="E55" s="228"/>
      <c r="F55" s="228"/>
      <c r="G55" s="228"/>
      <c r="H55" s="231"/>
      <c r="I55" s="231"/>
      <c r="J55" s="231"/>
      <c r="K55" s="231"/>
      <c r="L55" s="231"/>
      <c r="M55" s="231"/>
      <c r="N55" s="231"/>
      <c r="O55" s="231"/>
      <c r="P55" s="231"/>
      <c r="Q55" s="231"/>
      <c r="R55" s="231"/>
      <c r="S55" s="231"/>
      <c r="T55" s="231"/>
      <c r="U55" s="231"/>
      <c r="V55" s="231"/>
      <c r="W55" s="231"/>
      <c r="X55" s="231"/>
      <c r="Y55" s="231"/>
      <c r="Z55" s="231"/>
      <c r="AA55" s="231"/>
      <c r="AB55" s="231"/>
      <c r="AC55" s="231"/>
      <c r="AD55" s="231"/>
      <c r="AE55" s="231"/>
      <c r="AF55" s="231"/>
      <c r="AG55" s="231"/>
      <c r="AH55" s="231"/>
      <c r="AI55" s="231"/>
      <c r="AJ55" s="231"/>
      <c r="AK55" s="231"/>
      <c r="AL55" s="231"/>
      <c r="AM55" s="228"/>
      <c r="AN55" s="231"/>
      <c r="AO55" s="231"/>
      <c r="AP55" s="228"/>
      <c r="AQ55" s="228"/>
      <c r="AR55" s="228"/>
      <c r="AS55" s="228"/>
      <c r="AT55" s="228"/>
      <c r="AU55" s="228"/>
      <c r="AV55" s="228"/>
      <c r="AW55" s="228"/>
      <c r="AX55" s="228"/>
      <c r="AY55" s="228"/>
    </row>
    <row r="56" spans="1:51" x14ac:dyDescent="0.35">
      <c r="A56" s="239"/>
      <c r="B56" s="234"/>
      <c r="C56" s="237" t="s">
        <v>550</v>
      </c>
      <c r="D56" s="229"/>
      <c r="E56" s="228"/>
      <c r="F56" s="228"/>
      <c r="G56" s="228"/>
      <c r="H56" s="231"/>
      <c r="I56" s="231"/>
      <c r="J56" s="231"/>
      <c r="K56" s="231"/>
      <c r="L56" s="231"/>
      <c r="M56" s="231"/>
      <c r="N56" s="231"/>
      <c r="O56" s="231"/>
      <c r="P56" s="231"/>
      <c r="Q56" s="231"/>
      <c r="R56" s="231"/>
      <c r="S56" s="231"/>
      <c r="T56" s="231"/>
      <c r="U56" s="231"/>
      <c r="V56" s="231"/>
      <c r="W56" s="231"/>
      <c r="X56" s="231"/>
      <c r="Y56" s="231"/>
      <c r="Z56" s="231"/>
      <c r="AA56" s="231"/>
      <c r="AB56" s="231"/>
      <c r="AC56" s="231"/>
      <c r="AD56" s="231"/>
      <c r="AE56" s="231"/>
      <c r="AF56" s="231"/>
      <c r="AG56" s="231"/>
      <c r="AH56" s="231"/>
      <c r="AI56" s="231"/>
      <c r="AJ56" s="231"/>
      <c r="AK56" s="231"/>
      <c r="AL56" s="231"/>
      <c r="AM56" s="228"/>
      <c r="AN56" s="228"/>
      <c r="AO56" s="228"/>
      <c r="AP56" s="228"/>
      <c r="AQ56" s="228"/>
      <c r="AR56" s="228"/>
      <c r="AS56" s="228"/>
      <c r="AT56" s="228"/>
      <c r="AU56" s="228"/>
      <c r="AV56" s="228"/>
      <c r="AW56" s="228"/>
      <c r="AX56" s="228"/>
      <c r="AY56" s="228"/>
    </row>
    <row r="57" spans="1:51" x14ac:dyDescent="0.35">
      <c r="A57" s="239"/>
      <c r="B57" s="234"/>
      <c r="C57" s="235" t="s">
        <v>551</v>
      </c>
      <c r="D57" s="229"/>
      <c r="E57" s="228"/>
      <c r="F57" s="228"/>
      <c r="G57" s="228"/>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231"/>
      <c r="AM57" s="228"/>
      <c r="AN57" s="228"/>
      <c r="AO57" s="228"/>
      <c r="AP57" s="228"/>
      <c r="AQ57" s="228"/>
      <c r="AR57" s="228"/>
      <c r="AS57" s="228"/>
      <c r="AT57" s="228"/>
      <c r="AU57" s="228"/>
      <c r="AV57" s="228"/>
      <c r="AW57" s="228"/>
      <c r="AX57" s="228"/>
      <c r="AY57" s="228"/>
    </row>
    <row r="58" spans="1:51" ht="16" thickBot="1" x14ac:dyDescent="0.4">
      <c r="A58" s="240"/>
      <c r="B58" s="227"/>
      <c r="C58" s="228"/>
      <c r="D58" s="228"/>
      <c r="E58" s="228"/>
      <c r="F58" s="228"/>
      <c r="G58" s="228"/>
      <c r="H58" s="231"/>
      <c r="I58" s="231"/>
      <c r="J58" s="231"/>
      <c r="K58" s="231"/>
      <c r="L58" s="231"/>
      <c r="M58" s="231"/>
      <c r="N58" s="231"/>
      <c r="O58" s="231"/>
      <c r="P58" s="231"/>
      <c r="Q58" s="231"/>
      <c r="R58" s="231"/>
      <c r="S58" s="231"/>
      <c r="T58" s="231"/>
      <c r="U58" s="231"/>
      <c r="V58" s="231"/>
      <c r="W58" s="231"/>
      <c r="X58" s="231"/>
      <c r="Y58" s="231"/>
      <c r="Z58" s="231"/>
      <c r="AA58" s="231"/>
      <c r="AB58" s="231"/>
      <c r="AC58" s="231"/>
      <c r="AD58" s="231"/>
      <c r="AE58" s="231"/>
      <c r="AF58" s="231"/>
      <c r="AG58" s="231"/>
      <c r="AH58" s="231"/>
      <c r="AI58" s="231"/>
      <c r="AJ58" s="231"/>
      <c r="AK58" s="231"/>
      <c r="AL58" s="231"/>
      <c r="AM58" s="228"/>
      <c r="AN58" s="228"/>
      <c r="AO58" s="228"/>
      <c r="AP58" s="228"/>
      <c r="AQ58" s="228"/>
      <c r="AR58" s="228"/>
      <c r="AS58" s="228"/>
      <c r="AT58" s="228"/>
      <c r="AU58" s="228"/>
      <c r="AV58" s="228"/>
      <c r="AW58" s="228"/>
      <c r="AX58" s="228"/>
      <c r="AY58" s="228"/>
    </row>
    <row r="59" spans="1:51" x14ac:dyDescent="0.35">
      <c r="A59" s="240"/>
      <c r="B59" s="227"/>
      <c r="C59" s="682" t="s">
        <v>552</v>
      </c>
      <c r="D59" s="683"/>
      <c r="E59" s="683"/>
      <c r="F59" s="683"/>
      <c r="G59" s="683"/>
      <c r="H59" s="683"/>
      <c r="I59" s="683"/>
      <c r="J59" s="683"/>
      <c r="K59" s="683"/>
      <c r="L59" s="683"/>
      <c r="M59" s="683"/>
      <c r="N59" s="684"/>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28"/>
      <c r="AN59" s="228"/>
      <c r="AO59" s="228"/>
      <c r="AP59" s="228"/>
      <c r="AQ59" s="228"/>
      <c r="AR59" s="228"/>
      <c r="AS59" s="228"/>
      <c r="AT59" s="228"/>
      <c r="AU59" s="228"/>
      <c r="AV59" s="228"/>
      <c r="AW59" s="228"/>
      <c r="AX59" s="228"/>
      <c r="AY59" s="228"/>
    </row>
    <row r="60" spans="1:51" s="247" customFormat="1" ht="62.15" customHeight="1" thickBot="1" x14ac:dyDescent="0.4">
      <c r="A60" s="240"/>
      <c r="B60" s="227"/>
      <c r="C60" s="242">
        <v>1</v>
      </c>
      <c r="D60" s="243">
        <v>2</v>
      </c>
      <c r="E60" s="244">
        <v>3</v>
      </c>
      <c r="F60" s="243">
        <v>4</v>
      </c>
      <c r="G60" s="243">
        <v>5</v>
      </c>
      <c r="H60" s="244">
        <v>6</v>
      </c>
      <c r="I60" s="243">
        <v>7</v>
      </c>
      <c r="J60" s="243">
        <v>8</v>
      </c>
      <c r="K60" s="244">
        <v>9</v>
      </c>
      <c r="L60" s="243">
        <v>10</v>
      </c>
      <c r="M60" s="243">
        <v>11</v>
      </c>
      <c r="N60" s="245">
        <v>12</v>
      </c>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28"/>
      <c r="AN60" s="228"/>
      <c r="AO60" s="228"/>
      <c r="AP60" s="228"/>
      <c r="AQ60" s="228"/>
      <c r="AR60" s="228"/>
      <c r="AS60" s="228"/>
      <c r="AT60" s="228"/>
      <c r="AU60" s="246"/>
      <c r="AV60" s="246"/>
      <c r="AW60" s="246"/>
      <c r="AX60" s="246"/>
      <c r="AY60" s="246"/>
    </row>
    <row r="61" spans="1:51" s="247" customFormat="1" ht="28.4" customHeight="1" x14ac:dyDescent="0.35">
      <c r="A61" s="240"/>
      <c r="B61" s="227"/>
      <c r="C61" s="322"/>
      <c r="D61" s="254"/>
      <c r="E61" s="323"/>
      <c r="F61" s="322"/>
      <c r="G61" s="254"/>
      <c r="H61" s="323"/>
      <c r="I61" s="322"/>
      <c r="J61" s="254"/>
      <c r="K61" s="323"/>
      <c r="L61" s="322"/>
      <c r="M61" s="254"/>
      <c r="N61" s="324">
        <v>90</v>
      </c>
      <c r="O61" s="231"/>
      <c r="P61" s="231"/>
      <c r="Q61" s="231"/>
      <c r="R61" s="231"/>
      <c r="S61" s="231"/>
      <c r="T61" s="231"/>
      <c r="U61" s="231"/>
      <c r="V61" s="231"/>
      <c r="W61" s="231"/>
      <c r="X61" s="231"/>
      <c r="Y61" s="231"/>
      <c r="Z61" s="231"/>
      <c r="AA61" s="231"/>
      <c r="AB61" s="231"/>
      <c r="AC61" s="231"/>
      <c r="AD61" s="231"/>
      <c r="AE61" s="231"/>
      <c r="AF61" s="231"/>
      <c r="AG61" s="231"/>
      <c r="AH61" s="231"/>
      <c r="AI61" s="231"/>
      <c r="AJ61" s="231"/>
      <c r="AK61" s="231"/>
      <c r="AL61" s="231"/>
      <c r="AM61" s="228"/>
      <c r="AN61" s="228"/>
      <c r="AO61" s="228"/>
      <c r="AP61" s="228"/>
      <c r="AQ61" s="228"/>
      <c r="AR61" s="228"/>
      <c r="AS61" s="228"/>
      <c r="AT61" s="228"/>
      <c r="AU61" s="246"/>
      <c r="AV61" s="246"/>
      <c r="AW61" s="246"/>
      <c r="AX61" s="246"/>
      <c r="AY61" s="246"/>
    </row>
    <row r="62" spans="1:51" s="16" customFormat="1" ht="25.4" customHeight="1" x14ac:dyDescent="0.35">
      <c r="A62" s="240"/>
      <c r="B62" s="227"/>
      <c r="C62" s="249"/>
      <c r="D62" s="249"/>
      <c r="E62" s="249"/>
      <c r="F62" s="250"/>
      <c r="G62" s="250"/>
      <c r="H62" s="250"/>
      <c r="I62" s="249"/>
      <c r="J62" s="249"/>
      <c r="K62" s="249"/>
      <c r="L62" s="250"/>
      <c r="M62" s="325">
        <v>90</v>
      </c>
      <c r="N62" s="325">
        <v>90</v>
      </c>
      <c r="O62" s="231"/>
      <c r="P62" s="231"/>
      <c r="Q62" s="231"/>
      <c r="R62" s="231"/>
      <c r="S62" s="231"/>
      <c r="T62" s="231"/>
      <c r="U62" s="231"/>
      <c r="V62" s="231"/>
      <c r="W62" s="231"/>
      <c r="X62" s="231"/>
      <c r="Y62" s="231"/>
      <c r="Z62" s="231"/>
      <c r="AA62" s="231"/>
      <c r="AB62" s="231"/>
      <c r="AC62" s="231"/>
      <c r="AD62" s="231"/>
      <c r="AE62" s="231"/>
      <c r="AF62" s="231"/>
      <c r="AG62" s="231"/>
      <c r="AH62" s="231"/>
      <c r="AI62" s="231"/>
      <c r="AJ62" s="231"/>
      <c r="AK62" s="231"/>
      <c r="AL62" s="231"/>
      <c r="AM62" s="228"/>
      <c r="AN62" s="228"/>
      <c r="AO62" s="228"/>
      <c r="AP62" s="228"/>
      <c r="AQ62" s="228"/>
      <c r="AR62" s="228"/>
      <c r="AS62" s="228"/>
      <c r="AT62" s="228"/>
      <c r="AU62" s="2"/>
      <c r="AV62" s="2"/>
      <c r="AW62" s="2"/>
      <c r="AX62" s="2"/>
      <c r="AY62" s="2"/>
    </row>
    <row r="63" spans="1:51" s="16" customFormat="1" ht="25.4" customHeight="1" x14ac:dyDescent="0.35">
      <c r="A63" s="240"/>
      <c r="B63" s="227"/>
      <c r="C63" s="249"/>
      <c r="D63" s="249"/>
      <c r="E63" s="249"/>
      <c r="F63" s="250"/>
      <c r="G63" s="250"/>
      <c r="H63" s="250"/>
      <c r="I63" s="249"/>
      <c r="J63" s="249"/>
      <c r="K63" s="249"/>
      <c r="L63" s="325">
        <v>90</v>
      </c>
      <c r="M63" s="325">
        <v>90</v>
      </c>
      <c r="N63" s="325">
        <v>90</v>
      </c>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28"/>
      <c r="AN63" s="228"/>
      <c r="AO63" s="228"/>
      <c r="AP63" s="228"/>
      <c r="AQ63" s="228"/>
      <c r="AR63" s="228"/>
      <c r="AS63" s="228"/>
      <c r="AT63" s="228"/>
      <c r="AU63" s="2"/>
      <c r="AV63" s="2"/>
      <c r="AW63" s="2"/>
      <c r="AX63" s="2"/>
      <c r="AY63" s="2"/>
    </row>
    <row r="64" spans="1:51" s="16" customFormat="1" ht="25.4" customHeight="1" x14ac:dyDescent="0.35">
      <c r="A64" s="240"/>
      <c r="B64" s="227"/>
      <c r="C64" s="249"/>
      <c r="D64" s="249"/>
      <c r="E64" s="249"/>
      <c r="F64" s="250"/>
      <c r="G64" s="250"/>
      <c r="H64" s="250"/>
      <c r="I64" s="249"/>
      <c r="J64" s="249"/>
      <c r="K64" s="325">
        <v>90</v>
      </c>
      <c r="L64" s="325">
        <v>90</v>
      </c>
      <c r="M64" s="325">
        <v>90</v>
      </c>
      <c r="N64" s="325">
        <v>90</v>
      </c>
      <c r="O64" s="231"/>
      <c r="P64" s="231"/>
      <c r="Q64" s="231"/>
      <c r="R64" s="231"/>
      <c r="S64" s="231"/>
      <c r="T64" s="231"/>
      <c r="U64" s="231"/>
      <c r="V64" s="231"/>
      <c r="W64" s="231"/>
      <c r="X64" s="231"/>
      <c r="Y64" s="231"/>
      <c r="Z64" s="231"/>
      <c r="AA64" s="231"/>
      <c r="AB64" s="231"/>
      <c r="AC64" s="231"/>
      <c r="AD64" s="231"/>
      <c r="AE64" s="231"/>
      <c r="AF64" s="231"/>
      <c r="AG64" s="231"/>
      <c r="AH64" s="231"/>
      <c r="AI64" s="231"/>
      <c r="AJ64" s="231"/>
      <c r="AK64" s="231"/>
      <c r="AL64" s="231"/>
      <c r="AM64" s="228"/>
      <c r="AN64" s="228"/>
      <c r="AO64" s="228"/>
      <c r="AP64" s="228"/>
      <c r="AQ64" s="228"/>
      <c r="AR64" s="228"/>
      <c r="AS64" s="228"/>
      <c r="AT64" s="228"/>
      <c r="AU64" s="2"/>
      <c r="AV64" s="2"/>
      <c r="AW64" s="2"/>
      <c r="AX64" s="2"/>
      <c r="AY64" s="2"/>
    </row>
    <row r="65" spans="1:51" s="16" customFormat="1" ht="25.4" customHeight="1" x14ac:dyDescent="0.35">
      <c r="A65" s="240"/>
      <c r="B65" s="227"/>
      <c r="C65" s="270"/>
      <c r="D65" s="270"/>
      <c r="E65" s="270"/>
      <c r="F65" s="326"/>
      <c r="G65" s="326"/>
      <c r="H65" s="326"/>
      <c r="I65" s="270"/>
      <c r="J65" s="325">
        <v>90</v>
      </c>
      <c r="K65" s="325">
        <v>90</v>
      </c>
      <c r="L65" s="325">
        <v>90</v>
      </c>
      <c r="M65" s="325">
        <v>90</v>
      </c>
      <c r="N65" s="325">
        <v>90</v>
      </c>
      <c r="O65" s="231"/>
      <c r="P65" s="231"/>
      <c r="Q65" s="231"/>
      <c r="R65" s="231"/>
      <c r="S65" s="231"/>
      <c r="T65" s="231"/>
      <c r="U65" s="231"/>
      <c r="V65" s="231"/>
      <c r="W65" s="231"/>
      <c r="X65" s="231"/>
      <c r="Y65" s="231"/>
      <c r="Z65" s="231"/>
      <c r="AA65" s="231"/>
      <c r="AB65" s="231"/>
      <c r="AC65" s="231"/>
      <c r="AD65" s="231"/>
      <c r="AE65" s="231"/>
      <c r="AF65" s="231"/>
      <c r="AG65" s="231"/>
      <c r="AH65" s="231"/>
      <c r="AI65" s="231"/>
      <c r="AJ65" s="231"/>
      <c r="AK65" s="231"/>
      <c r="AL65" s="231"/>
      <c r="AM65" s="228"/>
      <c r="AN65" s="228"/>
      <c r="AO65" s="228"/>
      <c r="AP65" s="228"/>
      <c r="AQ65" s="228"/>
      <c r="AR65" s="228"/>
      <c r="AS65" s="228"/>
      <c r="AT65" s="228"/>
      <c r="AU65" s="2"/>
      <c r="AV65" s="2"/>
      <c r="AW65" s="2"/>
      <c r="AX65" s="2"/>
      <c r="AY65" s="2"/>
    </row>
    <row r="66" spans="1:51" s="16" customFormat="1" ht="25.4" customHeight="1" x14ac:dyDescent="0.35">
      <c r="A66" s="240"/>
      <c r="B66" s="227"/>
      <c r="C66" s="277"/>
      <c r="D66" s="278"/>
      <c r="E66" s="279"/>
      <c r="F66" s="327"/>
      <c r="G66" s="278"/>
      <c r="H66" s="279"/>
      <c r="I66" s="325">
        <v>90</v>
      </c>
      <c r="J66" s="325">
        <v>90</v>
      </c>
      <c r="K66" s="325">
        <v>90</v>
      </c>
      <c r="L66" s="325">
        <v>90</v>
      </c>
      <c r="M66" s="325">
        <v>90</v>
      </c>
      <c r="N66" s="325">
        <v>90</v>
      </c>
      <c r="O66" s="231"/>
      <c r="P66" s="231"/>
      <c r="Q66" s="231"/>
      <c r="R66" s="231"/>
      <c r="S66" s="231"/>
      <c r="T66" s="231"/>
      <c r="U66" s="231"/>
      <c r="V66" s="231"/>
      <c r="W66" s="231"/>
      <c r="X66" s="231"/>
      <c r="Y66" s="231"/>
      <c r="Z66" s="231"/>
      <c r="AA66" s="231"/>
      <c r="AB66" s="231"/>
      <c r="AC66" s="231"/>
      <c r="AD66" s="231"/>
      <c r="AE66" s="231"/>
      <c r="AF66" s="231"/>
      <c r="AG66" s="231"/>
      <c r="AH66" s="231"/>
      <c r="AI66" s="231"/>
      <c r="AJ66" s="231"/>
      <c r="AK66" s="231"/>
      <c r="AL66" s="231"/>
      <c r="AM66" s="228"/>
      <c r="AN66" s="228"/>
      <c r="AO66" s="228"/>
      <c r="AP66" s="228"/>
      <c r="AQ66" s="228"/>
      <c r="AR66" s="228"/>
      <c r="AS66" s="228"/>
      <c r="AT66" s="228"/>
      <c r="AU66" s="2"/>
      <c r="AV66" s="2"/>
      <c r="AW66" s="2"/>
      <c r="AX66" s="2"/>
      <c r="AY66" s="2"/>
    </row>
    <row r="67" spans="1:51" s="16" customFormat="1" ht="25.4" customHeight="1" x14ac:dyDescent="0.35">
      <c r="A67" s="240"/>
      <c r="B67" s="227"/>
      <c r="C67" s="249"/>
      <c r="D67" s="249"/>
      <c r="E67" s="249"/>
      <c r="F67" s="250"/>
      <c r="G67" s="250"/>
      <c r="H67" s="325">
        <v>90</v>
      </c>
      <c r="I67" s="325">
        <v>90</v>
      </c>
      <c r="J67" s="325">
        <v>90</v>
      </c>
      <c r="K67" s="325">
        <v>90</v>
      </c>
      <c r="L67" s="325">
        <v>90</v>
      </c>
      <c r="M67" s="325">
        <v>90</v>
      </c>
      <c r="N67" s="325">
        <v>90</v>
      </c>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28"/>
      <c r="AN67" s="228"/>
      <c r="AO67" s="228"/>
      <c r="AP67" s="228"/>
      <c r="AQ67" s="228"/>
      <c r="AR67" s="228"/>
      <c r="AS67" s="228"/>
      <c r="AT67" s="228"/>
      <c r="AU67" s="2"/>
      <c r="AV67" s="2"/>
      <c r="AW67" s="2"/>
      <c r="AX67" s="2"/>
      <c r="AY67" s="2"/>
    </row>
    <row r="68" spans="1:51" s="16" customFormat="1" ht="25.4" customHeight="1" x14ac:dyDescent="0.35">
      <c r="A68" s="240"/>
      <c r="B68" s="227"/>
      <c r="C68" s="249"/>
      <c r="D68" s="249"/>
      <c r="E68" s="249"/>
      <c r="F68" s="250"/>
      <c r="G68" s="325">
        <v>90</v>
      </c>
      <c r="H68" s="325">
        <v>90</v>
      </c>
      <c r="I68" s="325">
        <v>90</v>
      </c>
      <c r="J68" s="325">
        <v>90</v>
      </c>
      <c r="K68" s="325">
        <v>90</v>
      </c>
      <c r="L68" s="325">
        <v>90</v>
      </c>
      <c r="M68" s="325">
        <v>90</v>
      </c>
      <c r="N68" s="325">
        <v>90</v>
      </c>
      <c r="O68" s="231"/>
      <c r="P68" s="231"/>
      <c r="Q68" s="231"/>
      <c r="R68" s="231"/>
      <c r="S68" s="231"/>
      <c r="T68" s="231"/>
      <c r="U68" s="231"/>
      <c r="V68" s="231"/>
      <c r="W68" s="231"/>
      <c r="X68" s="231"/>
      <c r="Y68" s="231"/>
      <c r="Z68" s="231"/>
      <c r="AA68" s="231"/>
      <c r="AB68" s="231"/>
      <c r="AC68" s="231"/>
      <c r="AD68" s="231"/>
      <c r="AE68" s="231"/>
      <c r="AF68" s="231"/>
      <c r="AG68" s="231"/>
      <c r="AH68" s="231"/>
      <c r="AI68" s="231"/>
      <c r="AJ68" s="231"/>
      <c r="AK68" s="231"/>
      <c r="AL68" s="231"/>
      <c r="AM68" s="228"/>
      <c r="AN68" s="228"/>
      <c r="AO68" s="228"/>
      <c r="AP68" s="228"/>
      <c r="AQ68" s="228"/>
      <c r="AR68" s="228"/>
      <c r="AS68" s="228"/>
      <c r="AT68" s="228"/>
      <c r="AU68" s="2"/>
      <c r="AV68" s="2"/>
      <c r="AW68" s="2"/>
      <c r="AX68" s="2"/>
      <c r="AY68" s="2"/>
    </row>
    <row r="69" spans="1:51" s="16" customFormat="1" ht="25.4" customHeight="1" x14ac:dyDescent="0.35">
      <c r="A69" s="240"/>
      <c r="B69" s="227"/>
      <c r="C69" s="249"/>
      <c r="D69" s="249"/>
      <c r="E69" s="249"/>
      <c r="F69" s="325">
        <v>90</v>
      </c>
      <c r="G69" s="325">
        <v>90</v>
      </c>
      <c r="H69" s="325">
        <v>90</v>
      </c>
      <c r="I69" s="325">
        <v>90</v>
      </c>
      <c r="J69" s="325">
        <v>90</v>
      </c>
      <c r="K69" s="325">
        <v>90</v>
      </c>
      <c r="L69" s="325">
        <v>90</v>
      </c>
      <c r="M69" s="325">
        <v>90</v>
      </c>
      <c r="N69" s="325">
        <v>90</v>
      </c>
      <c r="O69" s="231"/>
      <c r="P69" s="231"/>
      <c r="Q69" s="231"/>
      <c r="R69" s="231"/>
      <c r="S69" s="231"/>
      <c r="T69" s="231"/>
      <c r="U69" s="231"/>
      <c r="V69" s="231"/>
      <c r="W69" s="231"/>
      <c r="X69" s="231"/>
      <c r="Y69" s="231"/>
      <c r="Z69" s="231"/>
      <c r="AA69" s="231"/>
      <c r="AB69" s="231"/>
      <c r="AC69" s="231"/>
      <c r="AD69" s="231"/>
      <c r="AE69" s="231"/>
      <c r="AF69" s="231"/>
      <c r="AG69" s="231"/>
      <c r="AH69" s="231"/>
      <c r="AI69" s="231"/>
      <c r="AJ69" s="231"/>
      <c r="AK69" s="231"/>
      <c r="AL69" s="231"/>
      <c r="AM69" s="228"/>
      <c r="AN69" s="228"/>
      <c r="AO69" s="228"/>
      <c r="AP69" s="228"/>
      <c r="AQ69" s="228"/>
      <c r="AR69" s="228"/>
      <c r="AS69" s="228"/>
      <c r="AT69" s="228"/>
      <c r="AU69" s="2"/>
      <c r="AV69" s="2"/>
      <c r="AW69" s="2"/>
      <c r="AX69" s="2"/>
      <c r="AY69" s="2"/>
    </row>
    <row r="70" spans="1:51" s="16" customFormat="1" ht="25.4" customHeight="1" x14ac:dyDescent="0.35">
      <c r="A70" s="240"/>
      <c r="B70" s="227"/>
      <c r="C70" s="249"/>
      <c r="D70" s="249"/>
      <c r="E70" s="325">
        <v>90</v>
      </c>
      <c r="F70" s="325">
        <v>90</v>
      </c>
      <c r="G70" s="325">
        <v>90</v>
      </c>
      <c r="H70" s="325">
        <v>90</v>
      </c>
      <c r="I70" s="325">
        <v>90</v>
      </c>
      <c r="J70" s="325">
        <v>90</v>
      </c>
      <c r="K70" s="325">
        <v>90</v>
      </c>
      <c r="L70" s="325">
        <v>90</v>
      </c>
      <c r="M70" s="325">
        <v>90</v>
      </c>
      <c r="N70" s="325">
        <v>90</v>
      </c>
      <c r="O70" s="231"/>
      <c r="P70" s="231"/>
      <c r="Q70" s="231"/>
      <c r="R70" s="231"/>
      <c r="S70" s="231"/>
      <c r="T70" s="231"/>
      <c r="U70" s="231"/>
      <c r="V70" s="231"/>
      <c r="W70" s="231"/>
      <c r="X70" s="231"/>
      <c r="Y70" s="231"/>
      <c r="Z70" s="231"/>
      <c r="AA70" s="231"/>
      <c r="AB70" s="231"/>
      <c r="AC70" s="231"/>
      <c r="AD70" s="231"/>
      <c r="AE70" s="231"/>
      <c r="AF70" s="231"/>
      <c r="AG70" s="231"/>
      <c r="AH70" s="231"/>
      <c r="AI70" s="231"/>
      <c r="AJ70" s="231"/>
      <c r="AK70" s="231"/>
      <c r="AL70" s="231"/>
      <c r="AM70" s="228"/>
      <c r="AN70" s="228"/>
      <c r="AO70" s="228"/>
      <c r="AP70" s="228"/>
      <c r="AQ70" s="228"/>
      <c r="AR70" s="228"/>
      <c r="AS70" s="228"/>
      <c r="AT70" s="228"/>
      <c r="AU70" s="2"/>
      <c r="AV70" s="2"/>
      <c r="AW70" s="2"/>
      <c r="AX70" s="2"/>
      <c r="AY70" s="2"/>
    </row>
    <row r="71" spans="1:51" s="247" customFormat="1" ht="25.4" customHeight="1" x14ac:dyDescent="0.35">
      <c r="A71" s="240"/>
      <c r="B71" s="227"/>
      <c r="C71" s="249"/>
      <c r="D71" s="325">
        <v>90</v>
      </c>
      <c r="E71" s="325">
        <v>90</v>
      </c>
      <c r="F71" s="325">
        <v>90</v>
      </c>
      <c r="G71" s="325">
        <v>90</v>
      </c>
      <c r="H71" s="325">
        <v>90</v>
      </c>
      <c r="I71" s="325">
        <v>90</v>
      </c>
      <c r="J71" s="325">
        <v>90</v>
      </c>
      <c r="K71" s="325">
        <v>90</v>
      </c>
      <c r="L71" s="325">
        <v>90</v>
      </c>
      <c r="M71" s="325">
        <v>90</v>
      </c>
      <c r="N71" s="325">
        <v>90</v>
      </c>
      <c r="O71" s="231"/>
      <c r="P71" s="231"/>
      <c r="Q71" s="231"/>
      <c r="R71" s="231"/>
      <c r="S71" s="231"/>
      <c r="T71" s="231"/>
      <c r="U71" s="231"/>
      <c r="V71" s="231"/>
      <c r="W71" s="231"/>
      <c r="X71" s="231"/>
      <c r="Y71" s="231"/>
      <c r="Z71" s="231"/>
      <c r="AA71" s="231"/>
      <c r="AB71" s="231"/>
      <c r="AC71" s="231"/>
      <c r="AD71" s="231"/>
      <c r="AE71" s="231"/>
      <c r="AF71" s="231"/>
      <c r="AG71" s="231"/>
      <c r="AH71" s="231"/>
      <c r="AI71" s="231"/>
      <c r="AJ71" s="231"/>
      <c r="AK71" s="231"/>
      <c r="AL71" s="231"/>
      <c r="AM71" s="228"/>
      <c r="AN71" s="228"/>
      <c r="AO71" s="228"/>
      <c r="AP71" s="228"/>
      <c r="AQ71" s="228"/>
      <c r="AR71" s="228"/>
      <c r="AS71" s="228"/>
      <c r="AT71" s="228"/>
      <c r="AU71" s="246"/>
      <c r="AV71" s="246"/>
      <c r="AW71" s="246"/>
      <c r="AX71" s="246"/>
      <c r="AY71" s="246"/>
    </row>
    <row r="72" spans="1:51" s="328" customFormat="1" ht="25.4" customHeight="1" x14ac:dyDescent="0.35">
      <c r="A72" s="240"/>
      <c r="B72" s="227"/>
      <c r="C72" s="325">
        <v>90</v>
      </c>
      <c r="D72" s="325">
        <v>90</v>
      </c>
      <c r="E72" s="325">
        <v>90</v>
      </c>
      <c r="F72" s="325">
        <v>90</v>
      </c>
      <c r="G72" s="325">
        <v>90</v>
      </c>
      <c r="H72" s="325">
        <v>90</v>
      </c>
      <c r="I72" s="325">
        <v>90</v>
      </c>
      <c r="J72" s="325">
        <v>90</v>
      </c>
      <c r="K72" s="325">
        <v>90</v>
      </c>
      <c r="L72" s="325">
        <v>90</v>
      </c>
      <c r="M72" s="325">
        <v>90</v>
      </c>
      <c r="N72" s="325">
        <v>90</v>
      </c>
      <c r="O72" s="231"/>
      <c r="P72" s="231"/>
      <c r="Q72" s="231"/>
      <c r="R72" s="231"/>
      <c r="S72" s="231"/>
      <c r="T72" s="231"/>
      <c r="U72" s="231"/>
      <c r="V72" s="231"/>
      <c r="W72" s="231"/>
      <c r="X72" s="231"/>
      <c r="Y72" s="231"/>
      <c r="Z72" s="231"/>
      <c r="AA72" s="231"/>
      <c r="AB72" s="231"/>
      <c r="AC72" s="231"/>
      <c r="AD72" s="231"/>
      <c r="AE72" s="231"/>
      <c r="AF72" s="231"/>
      <c r="AG72" s="231"/>
      <c r="AH72" s="231"/>
      <c r="AI72" s="231"/>
      <c r="AJ72" s="231"/>
      <c r="AK72" s="231"/>
      <c r="AL72" s="231"/>
      <c r="AM72" s="228"/>
      <c r="AN72" s="228"/>
      <c r="AO72" s="228"/>
      <c r="AP72" s="228"/>
      <c r="AQ72" s="228"/>
      <c r="AR72" s="228"/>
      <c r="AS72" s="228"/>
      <c r="AT72" s="228"/>
      <c r="AU72" s="18"/>
      <c r="AV72" s="18"/>
      <c r="AW72" s="18"/>
      <c r="AX72" s="18"/>
      <c r="AY72" s="18"/>
    </row>
    <row r="73" spans="1:51" s="16" customFormat="1" ht="33.65" customHeight="1" x14ac:dyDescent="0.35">
      <c r="A73" s="296"/>
      <c r="B73" s="227"/>
      <c r="C73" s="329">
        <f>SUM(C61:C72)</f>
        <v>90</v>
      </c>
      <c r="D73" s="329">
        <f t="shared" ref="D73:N73" si="0">SUM(D61:D72)</f>
        <v>180</v>
      </c>
      <c r="E73" s="329">
        <f t="shared" si="0"/>
        <v>270</v>
      </c>
      <c r="F73" s="329">
        <f t="shared" si="0"/>
        <v>360</v>
      </c>
      <c r="G73" s="329">
        <f t="shared" si="0"/>
        <v>450</v>
      </c>
      <c r="H73" s="329">
        <f t="shared" si="0"/>
        <v>540</v>
      </c>
      <c r="I73" s="329">
        <f t="shared" si="0"/>
        <v>630</v>
      </c>
      <c r="J73" s="329">
        <f t="shared" si="0"/>
        <v>720</v>
      </c>
      <c r="K73" s="329">
        <f t="shared" si="0"/>
        <v>810</v>
      </c>
      <c r="L73" s="329">
        <f t="shared" si="0"/>
        <v>900</v>
      </c>
      <c r="M73" s="329">
        <f t="shared" si="0"/>
        <v>990</v>
      </c>
      <c r="N73" s="329">
        <f t="shared" si="0"/>
        <v>1080</v>
      </c>
      <c r="O73" s="330" t="s">
        <v>553</v>
      </c>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2"/>
      <c r="AR73" s="2"/>
      <c r="AS73" s="2"/>
      <c r="AT73" s="2"/>
      <c r="AU73" s="2"/>
      <c r="AV73" s="2"/>
      <c r="AW73" s="2"/>
      <c r="AX73" s="2"/>
      <c r="AY73" s="2"/>
    </row>
    <row r="74" spans="1:51" s="16" customFormat="1" x14ac:dyDescent="0.35">
      <c r="A74" s="296"/>
      <c r="B74" s="227"/>
      <c r="C74" s="329"/>
      <c r="D74" s="329"/>
      <c r="E74" s="329"/>
      <c r="F74" s="329"/>
      <c r="G74" s="329"/>
      <c r="H74" s="329"/>
      <c r="I74" s="329"/>
      <c r="J74" s="329"/>
      <c r="K74" s="329"/>
      <c r="L74" s="329"/>
      <c r="M74" s="329"/>
      <c r="N74" s="331" t="s">
        <v>554</v>
      </c>
      <c r="O74" s="330"/>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2"/>
      <c r="AR74" s="2"/>
      <c r="AS74" s="2"/>
      <c r="AT74" s="2"/>
      <c r="AU74" s="2"/>
      <c r="AV74" s="2"/>
      <c r="AW74" s="2"/>
      <c r="AX74" s="2"/>
      <c r="AY74" s="2"/>
    </row>
    <row r="75" spans="1:51" x14ac:dyDescent="0.35">
      <c r="A75" s="304"/>
      <c r="B75" s="227"/>
      <c r="C75" s="332" t="e">
        <f>C73/#REF!</f>
        <v>#REF!</v>
      </c>
      <c r="D75" s="332" t="e">
        <f>D73/#REF!</f>
        <v>#REF!</v>
      </c>
      <c r="E75" s="332" t="e">
        <f>E73/#REF!</f>
        <v>#REF!</v>
      </c>
      <c r="F75" s="332" t="e">
        <f>F73/#REF!</f>
        <v>#REF!</v>
      </c>
      <c r="G75" s="332" t="e">
        <f>G73/#REF!</f>
        <v>#REF!</v>
      </c>
      <c r="H75" s="332" t="e">
        <f>H73/#REF!</f>
        <v>#REF!</v>
      </c>
      <c r="I75" s="332" t="e">
        <f>I73/#REF!</f>
        <v>#REF!</v>
      </c>
      <c r="J75" s="332" t="e">
        <f>J73/#REF!</f>
        <v>#REF!</v>
      </c>
      <c r="K75" s="332" t="e">
        <f>K73/#REF!</f>
        <v>#REF!</v>
      </c>
      <c r="L75" s="332" t="e">
        <f>L73/#REF!</f>
        <v>#REF!</v>
      </c>
      <c r="M75" s="332" t="e">
        <f>M73/#REF!</f>
        <v>#REF!</v>
      </c>
      <c r="N75" s="332" t="e">
        <f>N73/#REF!</f>
        <v>#REF!</v>
      </c>
      <c r="O75" s="333" t="s">
        <v>555</v>
      </c>
      <c r="P75" s="231"/>
      <c r="Q75" s="231"/>
      <c r="R75" s="231"/>
      <c r="S75" s="231"/>
      <c r="T75" s="231"/>
      <c r="U75" s="231"/>
      <c r="V75" s="231"/>
      <c r="W75" s="231"/>
      <c r="X75" s="231"/>
      <c r="Y75" s="231"/>
      <c r="Z75" s="231"/>
      <c r="AA75" s="231"/>
      <c r="AB75" s="334"/>
      <c r="AC75" s="334"/>
      <c r="AD75" s="334"/>
      <c r="AE75" s="334"/>
      <c r="AF75" s="334"/>
      <c r="AG75" s="334"/>
      <c r="AH75" s="334"/>
      <c r="AI75" s="334"/>
      <c r="AJ75" s="334"/>
      <c r="AK75" s="334"/>
      <c r="AL75" s="334"/>
      <c r="AM75" s="334"/>
      <c r="AN75" s="334"/>
      <c r="AO75" s="334"/>
      <c r="AP75" s="334"/>
      <c r="AQ75" s="228"/>
      <c r="AR75" s="228"/>
      <c r="AS75" s="228"/>
      <c r="AT75" s="228"/>
      <c r="AU75" s="228"/>
      <c r="AV75" s="228"/>
      <c r="AW75" s="228"/>
      <c r="AX75" s="228"/>
      <c r="AY75" s="228"/>
    </row>
    <row r="76" spans="1:51" x14ac:dyDescent="0.35">
      <c r="A76" s="304"/>
      <c r="B76" s="227"/>
      <c r="C76" s="11"/>
      <c r="D76" s="329"/>
      <c r="E76" s="329"/>
      <c r="F76" s="335"/>
      <c r="G76" s="335"/>
      <c r="H76" s="335"/>
      <c r="I76" s="11"/>
      <c r="J76" s="11"/>
      <c r="K76" s="11"/>
      <c r="L76" s="11"/>
      <c r="M76" s="11"/>
      <c r="N76" s="336" t="e">
        <f>SUM(C75:N75)</f>
        <v>#REF!</v>
      </c>
      <c r="O76" s="231"/>
      <c r="P76" s="231"/>
      <c r="Q76" s="231"/>
      <c r="R76" s="231"/>
      <c r="S76" s="231"/>
      <c r="T76" s="231"/>
      <c r="U76" s="231"/>
      <c r="V76" s="231"/>
      <c r="W76" s="231"/>
      <c r="X76" s="231"/>
      <c r="Y76" s="231"/>
      <c r="Z76" s="231"/>
      <c r="AA76" s="231"/>
      <c r="AB76" s="231"/>
      <c r="AC76" s="231"/>
      <c r="AD76" s="248"/>
      <c r="AE76" s="231"/>
      <c r="AF76" s="231"/>
      <c r="AG76" s="231"/>
      <c r="AH76" s="231"/>
      <c r="AI76" s="231"/>
      <c r="AJ76" s="231"/>
      <c r="AK76" s="231"/>
      <c r="AL76" s="231"/>
      <c r="AM76" s="231"/>
      <c r="AN76" s="231"/>
      <c r="AO76" s="231"/>
      <c r="AP76" s="248"/>
      <c r="AQ76" s="228"/>
      <c r="AR76" s="228"/>
      <c r="AS76" s="228"/>
      <c r="AT76" s="228"/>
      <c r="AU76" s="228"/>
      <c r="AV76" s="228"/>
      <c r="AW76" s="228"/>
      <c r="AX76" s="228"/>
      <c r="AY76" s="228"/>
    </row>
    <row r="77" spans="1:51" x14ac:dyDescent="0.35">
      <c r="A77" s="304"/>
      <c r="B77" s="227"/>
      <c r="C77" s="11"/>
      <c r="D77" s="329"/>
      <c r="E77" s="329"/>
      <c r="F77" s="335"/>
      <c r="G77" s="335"/>
      <c r="H77" s="335"/>
      <c r="I77" s="11"/>
      <c r="J77" s="11"/>
      <c r="K77" s="11"/>
      <c r="L77" s="11"/>
      <c r="M77" s="11"/>
      <c r="N77" s="241" t="s">
        <v>556</v>
      </c>
      <c r="O77" s="231"/>
      <c r="P77" s="231"/>
      <c r="Q77" s="231"/>
      <c r="R77" s="231"/>
      <c r="S77" s="231"/>
      <c r="T77" s="231"/>
      <c r="U77" s="231"/>
      <c r="V77" s="231"/>
      <c r="W77" s="231"/>
      <c r="X77" s="231"/>
      <c r="Y77" s="231"/>
      <c r="Z77" s="231"/>
      <c r="AA77" s="231"/>
      <c r="AB77" s="231"/>
      <c r="AC77" s="231"/>
      <c r="AD77" s="241"/>
      <c r="AE77" s="231"/>
      <c r="AF77" s="231"/>
      <c r="AG77" s="231"/>
      <c r="AH77" s="231"/>
      <c r="AI77" s="231"/>
      <c r="AJ77" s="231"/>
      <c r="AK77" s="231"/>
      <c r="AL77" s="231"/>
      <c r="AM77" s="231"/>
      <c r="AN77" s="231"/>
      <c r="AO77" s="231"/>
      <c r="AP77" s="241"/>
      <c r="AQ77" s="228"/>
      <c r="AR77" s="228"/>
      <c r="AS77" s="228"/>
      <c r="AT77" s="228"/>
      <c r="AU77" s="228"/>
      <c r="AV77" s="228"/>
      <c r="AW77" s="228"/>
      <c r="AX77" s="228"/>
      <c r="AY77" s="228"/>
    </row>
    <row r="78" spans="1:51" x14ac:dyDescent="0.35">
      <c r="A78" s="304"/>
      <c r="B78" s="337"/>
      <c r="C78" s="11"/>
      <c r="D78" s="329"/>
      <c r="E78" s="329"/>
      <c r="F78" s="335"/>
      <c r="G78" s="335"/>
      <c r="H78" s="335"/>
      <c r="I78" s="11"/>
      <c r="J78" s="11"/>
      <c r="K78" s="11"/>
      <c r="L78" s="11"/>
      <c r="M78" s="11"/>
      <c r="N78" s="338" t="e">
        <f>N76/(12*100%)</f>
        <v>#REF!</v>
      </c>
      <c r="O78" s="339" t="s">
        <v>557</v>
      </c>
      <c r="P78" s="231"/>
      <c r="Q78" s="231"/>
      <c r="R78" s="231"/>
      <c r="S78" s="231"/>
      <c r="T78" s="231"/>
      <c r="U78" s="231"/>
      <c r="V78" s="231"/>
      <c r="W78" s="231"/>
      <c r="X78" s="231"/>
      <c r="Y78" s="231"/>
      <c r="Z78" s="231"/>
      <c r="AA78" s="231"/>
      <c r="AB78" s="231"/>
      <c r="AC78" s="231"/>
      <c r="AD78" s="340"/>
      <c r="AE78" s="231"/>
      <c r="AF78" s="231"/>
      <c r="AG78" s="231"/>
      <c r="AH78" s="231"/>
      <c r="AI78" s="231"/>
      <c r="AJ78" s="231"/>
      <c r="AK78" s="231"/>
      <c r="AL78" s="231"/>
      <c r="AM78" s="231"/>
      <c r="AN78" s="231"/>
      <c r="AO78" s="231"/>
      <c r="AP78" s="341"/>
      <c r="AQ78" s="228"/>
      <c r="AR78" s="228"/>
      <c r="AS78" s="228"/>
      <c r="AT78" s="228"/>
      <c r="AU78" s="228"/>
      <c r="AV78" s="228"/>
      <c r="AW78" s="228"/>
      <c r="AX78" s="228"/>
      <c r="AY78" s="228"/>
    </row>
    <row r="79" spans="1:51" x14ac:dyDescent="0.35">
      <c r="A79" s="304"/>
      <c r="B79" s="337"/>
      <c r="C79" s="231"/>
      <c r="D79" s="342"/>
      <c r="E79" s="342"/>
      <c r="F79" s="337"/>
      <c r="G79" s="337"/>
      <c r="H79" s="337"/>
      <c r="I79" s="231"/>
      <c r="J79" s="231"/>
      <c r="K79" s="231"/>
      <c r="L79" s="231"/>
      <c r="M79" s="231"/>
      <c r="N79" s="241" t="s">
        <v>558</v>
      </c>
      <c r="O79" s="231"/>
      <c r="P79" s="231"/>
      <c r="Q79" s="231"/>
      <c r="R79" s="231"/>
      <c r="S79" s="231"/>
      <c r="T79" s="231"/>
      <c r="U79" s="231"/>
      <c r="V79" s="231"/>
      <c r="W79" s="231"/>
      <c r="X79" s="231"/>
      <c r="Y79" s="231"/>
      <c r="Z79" s="231"/>
      <c r="AA79" s="231"/>
      <c r="AB79" s="231"/>
      <c r="AC79" s="231"/>
      <c r="AD79" s="318"/>
      <c r="AE79" s="231"/>
      <c r="AF79" s="231"/>
      <c r="AG79" s="231"/>
      <c r="AH79" s="231"/>
      <c r="AI79" s="231"/>
      <c r="AJ79" s="231"/>
      <c r="AK79" s="231"/>
      <c r="AL79" s="231"/>
      <c r="AM79" s="231"/>
      <c r="AN79" s="231"/>
      <c r="AO79" s="231"/>
      <c r="AP79" s="318"/>
      <c r="AQ79" s="228"/>
      <c r="AR79" s="228"/>
      <c r="AS79" s="228"/>
      <c r="AT79" s="228"/>
      <c r="AU79" s="228"/>
      <c r="AV79" s="228"/>
      <c r="AW79" s="228"/>
      <c r="AX79" s="228"/>
      <c r="AY79" s="228"/>
    </row>
    <row r="80" spans="1:51" x14ac:dyDescent="0.35">
      <c r="A80" s="304"/>
      <c r="B80" s="337"/>
      <c r="C80" s="231"/>
      <c r="D80" s="342"/>
      <c r="E80" s="342"/>
      <c r="F80" s="337"/>
      <c r="G80" s="337"/>
      <c r="H80" s="337"/>
      <c r="I80" s="231"/>
      <c r="J80" s="231"/>
      <c r="K80" s="231"/>
      <c r="L80" s="231"/>
      <c r="M80" s="231"/>
      <c r="N80" s="241" t="s">
        <v>559</v>
      </c>
      <c r="O80" s="231"/>
      <c r="P80" s="231"/>
      <c r="Q80" s="231"/>
      <c r="R80" s="231"/>
      <c r="S80" s="231"/>
      <c r="T80" s="231"/>
      <c r="U80" s="231"/>
      <c r="V80" s="231"/>
      <c r="W80" s="231"/>
      <c r="X80" s="231"/>
      <c r="Y80" s="231"/>
      <c r="Z80" s="231"/>
      <c r="AA80" s="231"/>
      <c r="AB80" s="231"/>
      <c r="AC80" s="231"/>
      <c r="AD80" s="340"/>
      <c r="AE80" s="231"/>
      <c r="AF80" s="231"/>
      <c r="AG80" s="231"/>
      <c r="AH80" s="231"/>
      <c r="AI80" s="231"/>
      <c r="AJ80" s="231"/>
      <c r="AK80" s="231"/>
      <c r="AL80" s="231"/>
      <c r="AM80" s="231"/>
      <c r="AN80" s="231"/>
      <c r="AO80" s="231"/>
      <c r="AP80" s="341"/>
      <c r="AQ80" s="228"/>
      <c r="AR80" s="228"/>
      <c r="AS80" s="228"/>
      <c r="AT80" s="228"/>
      <c r="AU80" s="228"/>
      <c r="AV80" s="228"/>
      <c r="AW80" s="228"/>
      <c r="AX80" s="228"/>
      <c r="AY80" s="228"/>
    </row>
    <row r="81" spans="1:51" s="230" customFormat="1" x14ac:dyDescent="0.35">
      <c r="A81" s="226"/>
      <c r="B81" s="227"/>
      <c r="C81" s="228"/>
      <c r="D81" s="229"/>
      <c r="E81" s="229"/>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row>
    <row r="82" spans="1:51" s="230" customFormat="1" x14ac:dyDescent="0.35">
      <c r="A82" s="320"/>
      <c r="C82" s="232"/>
      <c r="D82" s="343"/>
      <c r="E82" s="343"/>
    </row>
    <row r="83" spans="1:51" s="230" customFormat="1" x14ac:dyDescent="0.35">
      <c r="A83" s="320"/>
      <c r="C83" s="232"/>
      <c r="D83" s="343"/>
      <c r="E83" s="343"/>
    </row>
    <row r="84" spans="1:51" s="230" customFormat="1" x14ac:dyDescent="0.35">
      <c r="A84" s="320"/>
      <c r="C84" s="232"/>
      <c r="D84" s="343"/>
      <c r="E84" s="343"/>
    </row>
    <row r="85" spans="1:51" s="230" customFormat="1" x14ac:dyDescent="0.35">
      <c r="A85" s="320"/>
      <c r="C85" s="232"/>
      <c r="D85" s="343"/>
      <c r="E85" s="343"/>
    </row>
    <row r="86" spans="1:51" s="230" customFormat="1" x14ac:dyDescent="0.35">
      <c r="A86" s="320"/>
      <c r="C86" s="232"/>
      <c r="D86" s="343"/>
      <c r="E86" s="343"/>
    </row>
    <row r="87" spans="1:51" s="230" customFormat="1" x14ac:dyDescent="0.35">
      <c r="A87" s="320"/>
      <c r="C87" s="232"/>
      <c r="D87" s="343"/>
      <c r="E87" s="343"/>
    </row>
    <row r="88" spans="1:51" s="230" customFormat="1" x14ac:dyDescent="0.35">
      <c r="A88" s="320"/>
      <c r="C88" s="232"/>
      <c r="D88" s="343"/>
      <c r="E88" s="343"/>
    </row>
    <row r="89" spans="1:51" s="230" customFormat="1" x14ac:dyDescent="0.35">
      <c r="A89" s="320"/>
      <c r="C89" s="232"/>
      <c r="D89" s="343"/>
      <c r="E89" s="343"/>
    </row>
    <row r="90" spans="1:51" s="230" customFormat="1" x14ac:dyDescent="0.35">
      <c r="A90" s="320"/>
      <c r="C90" s="232"/>
      <c r="D90" s="343"/>
      <c r="E90" s="343"/>
    </row>
    <row r="91" spans="1:51" s="230" customFormat="1" x14ac:dyDescent="0.35">
      <c r="A91" s="320"/>
      <c r="C91" s="232"/>
      <c r="D91" s="343"/>
      <c r="E91" s="343"/>
    </row>
    <row r="92" spans="1:51" s="230" customFormat="1" x14ac:dyDescent="0.35">
      <c r="A92" s="320"/>
      <c r="C92" s="232"/>
      <c r="D92" s="343"/>
      <c r="E92" s="343"/>
    </row>
    <row r="93" spans="1:51" s="230" customFormat="1" x14ac:dyDescent="0.35">
      <c r="A93" s="320"/>
      <c r="C93" s="232"/>
      <c r="D93" s="343"/>
      <c r="E93" s="343"/>
    </row>
    <row r="94" spans="1:51" s="230" customFormat="1" x14ac:dyDescent="0.35">
      <c r="A94" s="320"/>
      <c r="C94" s="232"/>
      <c r="D94" s="343"/>
      <c r="E94" s="343"/>
    </row>
    <row r="95" spans="1:51" s="230" customFormat="1" x14ac:dyDescent="0.35">
      <c r="A95" s="320"/>
      <c r="C95" s="232"/>
      <c r="D95" s="343"/>
      <c r="E95" s="343"/>
    </row>
    <row r="96" spans="1:51" s="230" customFormat="1" x14ac:dyDescent="0.35">
      <c r="A96" s="320"/>
      <c r="C96" s="232"/>
      <c r="D96" s="343"/>
      <c r="E96" s="343"/>
    </row>
    <row r="97" spans="1:5" s="230" customFormat="1" x14ac:dyDescent="0.35">
      <c r="A97" s="320"/>
      <c r="C97" s="232"/>
      <c r="D97" s="343"/>
      <c r="E97" s="343"/>
    </row>
    <row r="98" spans="1:5" s="230" customFormat="1" x14ac:dyDescent="0.35">
      <c r="A98" s="320"/>
      <c r="C98" s="232"/>
      <c r="D98" s="343"/>
      <c r="E98" s="343"/>
    </row>
    <row r="99" spans="1:5" s="230" customFormat="1" x14ac:dyDescent="0.35">
      <c r="A99" s="320"/>
      <c r="C99" s="232"/>
      <c r="D99" s="343"/>
      <c r="E99" s="343"/>
    </row>
    <row r="100" spans="1:5" s="230" customFormat="1" x14ac:dyDescent="0.35">
      <c r="A100" s="320"/>
      <c r="C100" s="232"/>
      <c r="D100" s="343"/>
      <c r="E100" s="343"/>
    </row>
    <row r="101" spans="1:5" s="230" customFormat="1" x14ac:dyDescent="0.35">
      <c r="A101" s="320"/>
      <c r="C101" s="232"/>
      <c r="D101" s="343"/>
      <c r="E101" s="343"/>
    </row>
    <row r="102" spans="1:5" s="230" customFormat="1" x14ac:dyDescent="0.35">
      <c r="A102" s="320"/>
      <c r="C102" s="232"/>
      <c r="D102" s="343"/>
      <c r="E102" s="343"/>
    </row>
    <row r="103" spans="1:5" s="230" customFormat="1" x14ac:dyDescent="0.35">
      <c r="A103" s="320"/>
      <c r="C103" s="232"/>
      <c r="D103" s="343"/>
      <c r="E103" s="343"/>
    </row>
    <row r="104" spans="1:5" s="230" customFormat="1" x14ac:dyDescent="0.35">
      <c r="A104" s="320"/>
      <c r="C104" s="232"/>
      <c r="D104" s="343"/>
      <c r="E104" s="343"/>
    </row>
    <row r="105" spans="1:5" s="230" customFormat="1" x14ac:dyDescent="0.35">
      <c r="A105" s="320"/>
      <c r="C105" s="232"/>
      <c r="D105" s="343"/>
      <c r="E105" s="343"/>
    </row>
    <row r="106" spans="1:5" s="230" customFormat="1" x14ac:dyDescent="0.35">
      <c r="A106" s="320"/>
      <c r="C106" s="232"/>
      <c r="D106" s="343"/>
      <c r="E106" s="343"/>
    </row>
    <row r="107" spans="1:5" s="230" customFormat="1" x14ac:dyDescent="0.35">
      <c r="A107" s="320"/>
      <c r="C107" s="232"/>
      <c r="D107" s="343"/>
      <c r="E107" s="343"/>
    </row>
    <row r="108" spans="1:5" s="230" customFormat="1" x14ac:dyDescent="0.35">
      <c r="A108" s="320"/>
      <c r="C108" s="232"/>
      <c r="D108" s="343"/>
      <c r="E108" s="343"/>
    </row>
    <row r="109" spans="1:5" s="230" customFormat="1" x14ac:dyDescent="0.35">
      <c r="A109" s="320"/>
      <c r="C109" s="232"/>
      <c r="D109" s="343"/>
      <c r="E109" s="343"/>
    </row>
    <row r="110" spans="1:5" s="230" customFormat="1" x14ac:dyDescent="0.35">
      <c r="A110" s="320"/>
      <c r="C110" s="232"/>
      <c r="D110" s="343"/>
      <c r="E110" s="343"/>
    </row>
    <row r="111" spans="1:5" s="230" customFormat="1" x14ac:dyDescent="0.35">
      <c r="A111" s="320"/>
      <c r="C111" s="232"/>
      <c r="D111" s="343"/>
      <c r="E111" s="343"/>
    </row>
    <row r="112" spans="1:5" s="230" customFormat="1" x14ac:dyDescent="0.35">
      <c r="A112" s="320"/>
      <c r="C112" s="232"/>
      <c r="D112" s="343"/>
      <c r="E112" s="343"/>
    </row>
    <row r="113" spans="1:5" s="230" customFormat="1" x14ac:dyDescent="0.35">
      <c r="A113" s="320"/>
      <c r="C113" s="232"/>
      <c r="D113" s="343"/>
      <c r="E113" s="343"/>
    </row>
    <row r="114" spans="1:5" s="230" customFormat="1" x14ac:dyDescent="0.35">
      <c r="A114" s="320"/>
      <c r="C114" s="232"/>
      <c r="D114" s="343"/>
      <c r="E114" s="343"/>
    </row>
    <row r="115" spans="1:5" s="230" customFormat="1" x14ac:dyDescent="0.35">
      <c r="A115" s="320"/>
      <c r="C115" s="232"/>
      <c r="D115" s="343"/>
      <c r="E115" s="343"/>
    </row>
    <row r="116" spans="1:5" s="230" customFormat="1" x14ac:dyDescent="0.35">
      <c r="A116" s="320"/>
      <c r="C116" s="232"/>
      <c r="D116" s="343"/>
      <c r="E116" s="343"/>
    </row>
    <row r="117" spans="1:5" s="230" customFormat="1" x14ac:dyDescent="0.35">
      <c r="A117" s="320"/>
      <c r="C117" s="232"/>
      <c r="D117" s="343"/>
      <c r="E117" s="343"/>
    </row>
    <row r="118" spans="1:5" s="230" customFormat="1" x14ac:dyDescent="0.35">
      <c r="A118" s="320"/>
      <c r="C118" s="232"/>
      <c r="D118" s="343"/>
      <c r="E118" s="343"/>
    </row>
    <row r="119" spans="1:5" s="230" customFormat="1" x14ac:dyDescent="0.35">
      <c r="A119" s="320"/>
      <c r="C119" s="232"/>
      <c r="D119" s="343"/>
      <c r="E119" s="343"/>
    </row>
    <row r="120" spans="1:5" s="230" customFormat="1" x14ac:dyDescent="0.35">
      <c r="A120" s="320"/>
      <c r="C120" s="232"/>
      <c r="D120" s="343"/>
      <c r="E120" s="343"/>
    </row>
    <row r="121" spans="1:5" s="230" customFormat="1" x14ac:dyDescent="0.35">
      <c r="A121" s="320"/>
      <c r="C121" s="232"/>
      <c r="D121" s="343"/>
      <c r="E121" s="343"/>
    </row>
    <row r="122" spans="1:5" s="230" customFormat="1" x14ac:dyDescent="0.35">
      <c r="A122" s="320"/>
      <c r="C122" s="232"/>
      <c r="D122" s="343"/>
      <c r="E122" s="343"/>
    </row>
    <row r="123" spans="1:5" s="230" customFormat="1" x14ac:dyDescent="0.35">
      <c r="A123" s="320"/>
      <c r="C123" s="232"/>
      <c r="D123" s="343"/>
      <c r="E123" s="343"/>
    </row>
    <row r="124" spans="1:5" s="230" customFormat="1" x14ac:dyDescent="0.35">
      <c r="A124" s="320"/>
      <c r="C124" s="232"/>
      <c r="D124" s="343"/>
      <c r="E124" s="343"/>
    </row>
    <row r="125" spans="1:5" s="230" customFormat="1" x14ac:dyDescent="0.35">
      <c r="A125" s="320"/>
      <c r="C125" s="232"/>
      <c r="D125" s="343"/>
      <c r="E125" s="343"/>
    </row>
    <row r="126" spans="1:5" s="230" customFormat="1" x14ac:dyDescent="0.35">
      <c r="A126" s="320"/>
      <c r="C126" s="232"/>
      <c r="D126" s="343"/>
      <c r="E126" s="343"/>
    </row>
    <row r="127" spans="1:5" s="230" customFormat="1" x14ac:dyDescent="0.35">
      <c r="A127" s="320"/>
      <c r="C127" s="232"/>
      <c r="D127" s="343"/>
      <c r="E127" s="343"/>
    </row>
    <row r="128" spans="1:5" s="230" customFormat="1" x14ac:dyDescent="0.35">
      <c r="A128" s="320"/>
      <c r="C128" s="232"/>
      <c r="D128" s="343"/>
      <c r="E128" s="343"/>
    </row>
    <row r="129" spans="1:5" s="230" customFormat="1" x14ac:dyDescent="0.35">
      <c r="A129" s="320"/>
      <c r="C129" s="232"/>
      <c r="D129" s="343"/>
      <c r="E129" s="343"/>
    </row>
    <row r="130" spans="1:5" s="230" customFormat="1" x14ac:dyDescent="0.35">
      <c r="A130" s="320"/>
      <c r="C130" s="232"/>
      <c r="D130" s="343"/>
      <c r="E130" s="343"/>
    </row>
    <row r="131" spans="1:5" s="230" customFormat="1" x14ac:dyDescent="0.35">
      <c r="A131" s="320"/>
      <c r="C131" s="232"/>
      <c r="D131" s="343"/>
      <c r="E131" s="343"/>
    </row>
    <row r="132" spans="1:5" s="230" customFormat="1" x14ac:dyDescent="0.35">
      <c r="A132" s="320"/>
      <c r="C132" s="232"/>
      <c r="D132" s="343"/>
      <c r="E132" s="343"/>
    </row>
    <row r="133" spans="1:5" s="230" customFormat="1" x14ac:dyDescent="0.35">
      <c r="A133" s="320"/>
      <c r="C133" s="232"/>
      <c r="D133" s="343"/>
      <c r="E133" s="343"/>
    </row>
    <row r="134" spans="1:5" s="230" customFormat="1" x14ac:dyDescent="0.35">
      <c r="A134" s="320"/>
      <c r="C134" s="232"/>
      <c r="D134" s="343"/>
      <c r="E134" s="343"/>
    </row>
    <row r="135" spans="1:5" s="230" customFormat="1" x14ac:dyDescent="0.35">
      <c r="A135" s="320"/>
      <c r="C135" s="232"/>
      <c r="D135" s="343"/>
      <c r="E135" s="343"/>
    </row>
    <row r="136" spans="1:5" s="230" customFormat="1" x14ac:dyDescent="0.35">
      <c r="A136" s="320"/>
      <c r="C136" s="232"/>
      <c r="D136" s="343"/>
      <c r="E136" s="343"/>
    </row>
    <row r="137" spans="1:5" s="230" customFormat="1" x14ac:dyDescent="0.35">
      <c r="A137" s="320"/>
      <c r="C137" s="232"/>
      <c r="D137" s="343"/>
      <c r="E137" s="343"/>
    </row>
    <row r="138" spans="1:5" s="230" customFormat="1" x14ac:dyDescent="0.35">
      <c r="A138" s="320"/>
      <c r="C138" s="232"/>
      <c r="D138" s="343"/>
      <c r="E138" s="343"/>
    </row>
    <row r="139" spans="1:5" s="230" customFormat="1" x14ac:dyDescent="0.35">
      <c r="A139" s="320"/>
      <c r="C139" s="232"/>
      <c r="D139" s="343"/>
      <c r="E139" s="343"/>
    </row>
    <row r="140" spans="1:5" s="230" customFormat="1" x14ac:dyDescent="0.35">
      <c r="A140" s="320"/>
      <c r="C140" s="232"/>
      <c r="D140" s="343"/>
      <c r="E140" s="343"/>
    </row>
    <row r="141" spans="1:5" s="230" customFormat="1" x14ac:dyDescent="0.35">
      <c r="A141" s="320"/>
      <c r="C141" s="232"/>
      <c r="D141" s="343"/>
      <c r="E141" s="343"/>
    </row>
    <row r="142" spans="1:5" s="230" customFormat="1" x14ac:dyDescent="0.35">
      <c r="A142" s="320"/>
      <c r="C142" s="232"/>
      <c r="D142" s="343"/>
      <c r="E142" s="343"/>
    </row>
    <row r="143" spans="1:5" s="230" customFormat="1" x14ac:dyDescent="0.35">
      <c r="A143" s="320"/>
      <c r="C143" s="232"/>
      <c r="D143" s="343"/>
      <c r="E143" s="343"/>
    </row>
    <row r="144" spans="1:5" s="230" customFormat="1" x14ac:dyDescent="0.35">
      <c r="A144" s="320"/>
      <c r="C144" s="232"/>
      <c r="D144" s="343"/>
      <c r="E144" s="343"/>
    </row>
    <row r="145" spans="1:5" s="230" customFormat="1" x14ac:dyDescent="0.35">
      <c r="A145" s="320"/>
      <c r="C145" s="232"/>
      <c r="D145" s="343"/>
      <c r="E145" s="343"/>
    </row>
    <row r="146" spans="1:5" s="230" customFormat="1" x14ac:dyDescent="0.35">
      <c r="A146" s="320"/>
      <c r="C146" s="232"/>
      <c r="D146" s="343"/>
      <c r="E146" s="343"/>
    </row>
    <row r="147" spans="1:5" s="230" customFormat="1" x14ac:dyDescent="0.35">
      <c r="A147" s="320"/>
      <c r="C147" s="232"/>
      <c r="D147" s="343"/>
      <c r="E147" s="343"/>
    </row>
    <row r="148" spans="1:5" s="230" customFormat="1" x14ac:dyDescent="0.35">
      <c r="A148" s="320"/>
      <c r="C148" s="232"/>
      <c r="D148" s="343"/>
      <c r="E148" s="343"/>
    </row>
    <row r="149" spans="1:5" s="230" customFormat="1" x14ac:dyDescent="0.35">
      <c r="A149" s="320"/>
      <c r="C149" s="232"/>
      <c r="D149" s="343"/>
      <c r="E149" s="343"/>
    </row>
    <row r="150" spans="1:5" s="230" customFormat="1" x14ac:dyDescent="0.35">
      <c r="A150" s="320"/>
      <c r="C150" s="232"/>
      <c r="D150" s="343"/>
      <c r="E150" s="343"/>
    </row>
    <row r="151" spans="1:5" s="230" customFormat="1" x14ac:dyDescent="0.35">
      <c r="A151" s="320"/>
      <c r="C151" s="232"/>
      <c r="D151" s="343"/>
      <c r="E151" s="343"/>
    </row>
    <row r="152" spans="1:5" s="230" customFormat="1" x14ac:dyDescent="0.35">
      <c r="A152" s="320"/>
      <c r="C152" s="232"/>
      <c r="D152" s="343"/>
      <c r="E152" s="343"/>
    </row>
    <row r="153" spans="1:5" s="230" customFormat="1" x14ac:dyDescent="0.35">
      <c r="A153" s="320"/>
      <c r="C153" s="232"/>
      <c r="D153" s="343"/>
      <c r="E153" s="343"/>
    </row>
    <row r="154" spans="1:5" s="230" customFormat="1" x14ac:dyDescent="0.35">
      <c r="A154" s="320"/>
      <c r="C154" s="232"/>
      <c r="D154" s="343"/>
      <c r="E154" s="343"/>
    </row>
    <row r="155" spans="1:5" s="230" customFormat="1" x14ac:dyDescent="0.35">
      <c r="A155" s="320"/>
      <c r="C155" s="232"/>
      <c r="D155" s="343"/>
      <c r="E155" s="343"/>
    </row>
    <row r="156" spans="1:5" s="230" customFormat="1" x14ac:dyDescent="0.35">
      <c r="A156" s="320"/>
      <c r="C156" s="232"/>
      <c r="D156" s="343"/>
      <c r="E156" s="343"/>
    </row>
    <row r="157" spans="1:5" s="230" customFormat="1" x14ac:dyDescent="0.35">
      <c r="A157" s="320"/>
      <c r="C157" s="232"/>
      <c r="D157" s="343"/>
      <c r="E157" s="343"/>
    </row>
    <row r="158" spans="1:5" s="230" customFormat="1" x14ac:dyDescent="0.35">
      <c r="A158" s="320"/>
      <c r="C158" s="232"/>
      <c r="D158" s="343"/>
      <c r="E158" s="343"/>
    </row>
    <row r="159" spans="1:5" s="230" customFormat="1" x14ac:dyDescent="0.35">
      <c r="A159" s="320"/>
      <c r="C159" s="232"/>
      <c r="D159" s="343"/>
      <c r="E159" s="343"/>
    </row>
    <row r="160" spans="1:5" s="230" customFormat="1" x14ac:dyDescent="0.35">
      <c r="A160" s="320"/>
      <c r="C160" s="232"/>
      <c r="D160" s="343"/>
      <c r="E160" s="343"/>
    </row>
    <row r="161" spans="1:5" s="230" customFormat="1" x14ac:dyDescent="0.35">
      <c r="A161" s="320"/>
      <c r="C161" s="232"/>
      <c r="D161" s="343"/>
      <c r="E161" s="343"/>
    </row>
    <row r="162" spans="1:5" s="230" customFormat="1" x14ac:dyDescent="0.35">
      <c r="A162" s="320"/>
      <c r="C162" s="232"/>
      <c r="D162" s="343"/>
      <c r="E162" s="343"/>
    </row>
    <row r="163" spans="1:5" s="230" customFormat="1" x14ac:dyDescent="0.35">
      <c r="A163" s="320"/>
      <c r="C163" s="232"/>
      <c r="D163" s="343"/>
      <c r="E163" s="343"/>
    </row>
    <row r="164" spans="1:5" s="230" customFormat="1" x14ac:dyDescent="0.35">
      <c r="A164" s="320"/>
      <c r="C164" s="232"/>
      <c r="D164" s="343"/>
      <c r="E164" s="343"/>
    </row>
    <row r="165" spans="1:5" s="230" customFormat="1" x14ac:dyDescent="0.35">
      <c r="A165" s="320"/>
      <c r="C165" s="232"/>
      <c r="D165" s="343"/>
      <c r="E165" s="343"/>
    </row>
    <row r="166" spans="1:5" s="230" customFormat="1" x14ac:dyDescent="0.35">
      <c r="A166" s="320"/>
      <c r="C166" s="232"/>
      <c r="D166" s="343"/>
      <c r="E166" s="343"/>
    </row>
    <row r="167" spans="1:5" s="230" customFormat="1" x14ac:dyDescent="0.35">
      <c r="A167" s="320"/>
      <c r="C167" s="232"/>
      <c r="D167" s="343"/>
      <c r="E167" s="343"/>
    </row>
    <row r="168" spans="1:5" s="230" customFormat="1" x14ac:dyDescent="0.35">
      <c r="A168" s="320"/>
      <c r="C168" s="232"/>
      <c r="D168" s="343"/>
      <c r="E168" s="343"/>
    </row>
    <row r="169" spans="1:5" s="230" customFormat="1" x14ac:dyDescent="0.35">
      <c r="A169" s="320"/>
      <c r="C169" s="232"/>
      <c r="D169" s="343"/>
      <c r="E169" s="343"/>
    </row>
    <row r="170" spans="1:5" s="230" customFormat="1" x14ac:dyDescent="0.35">
      <c r="A170" s="320"/>
      <c r="C170" s="232"/>
      <c r="D170" s="343"/>
      <c r="E170" s="343"/>
    </row>
    <row r="171" spans="1:5" s="230" customFormat="1" x14ac:dyDescent="0.35">
      <c r="A171" s="320"/>
      <c r="C171" s="232"/>
      <c r="D171" s="343"/>
      <c r="E171" s="343"/>
    </row>
    <row r="172" spans="1:5" s="230" customFormat="1" x14ac:dyDescent="0.35">
      <c r="A172" s="320"/>
      <c r="C172" s="232"/>
      <c r="D172" s="343"/>
      <c r="E172" s="343"/>
    </row>
    <row r="173" spans="1:5" s="230" customFormat="1" x14ac:dyDescent="0.35">
      <c r="A173" s="320"/>
      <c r="C173" s="232"/>
      <c r="D173" s="343"/>
      <c r="E173" s="343"/>
    </row>
    <row r="174" spans="1:5" s="230" customFormat="1" x14ac:dyDescent="0.35">
      <c r="A174" s="320"/>
      <c r="C174" s="232"/>
      <c r="D174" s="343"/>
      <c r="E174" s="343"/>
    </row>
    <row r="175" spans="1:5" s="230" customFormat="1" x14ac:dyDescent="0.35">
      <c r="A175" s="320"/>
      <c r="C175" s="232"/>
      <c r="D175" s="343"/>
      <c r="E175" s="343"/>
    </row>
    <row r="176" spans="1:5" s="230" customFormat="1" x14ac:dyDescent="0.35">
      <c r="A176" s="320"/>
      <c r="C176" s="232"/>
      <c r="D176" s="343"/>
      <c r="E176" s="343"/>
    </row>
    <row r="177" spans="1:5" s="230" customFormat="1" x14ac:dyDescent="0.35">
      <c r="A177" s="320"/>
      <c r="C177" s="232"/>
      <c r="D177" s="343"/>
      <c r="E177" s="343"/>
    </row>
    <row r="178" spans="1:5" s="230" customFormat="1" x14ac:dyDescent="0.35">
      <c r="A178" s="320"/>
      <c r="C178" s="232"/>
      <c r="D178" s="343"/>
      <c r="E178" s="343"/>
    </row>
    <row r="179" spans="1:5" s="230" customFormat="1" x14ac:dyDescent="0.35">
      <c r="A179" s="320"/>
      <c r="C179" s="232"/>
      <c r="D179" s="343"/>
      <c r="E179" s="343"/>
    </row>
    <row r="180" spans="1:5" s="230" customFormat="1" x14ac:dyDescent="0.35">
      <c r="A180" s="320"/>
      <c r="C180" s="232"/>
      <c r="D180" s="343"/>
      <c r="E180" s="343"/>
    </row>
    <row r="181" spans="1:5" s="230" customFormat="1" x14ac:dyDescent="0.35">
      <c r="A181" s="320"/>
      <c r="C181" s="232"/>
      <c r="D181" s="343"/>
      <c r="E181" s="343"/>
    </row>
    <row r="182" spans="1:5" s="230" customFormat="1" x14ac:dyDescent="0.35">
      <c r="A182" s="320"/>
      <c r="C182" s="232"/>
      <c r="D182" s="343"/>
      <c r="E182" s="343"/>
    </row>
    <row r="183" spans="1:5" s="230" customFormat="1" x14ac:dyDescent="0.35">
      <c r="A183" s="320"/>
      <c r="C183" s="232"/>
      <c r="D183" s="343"/>
      <c r="E183" s="343"/>
    </row>
    <row r="184" spans="1:5" s="230" customFormat="1" x14ac:dyDescent="0.35">
      <c r="A184" s="320"/>
      <c r="C184" s="232"/>
      <c r="D184" s="343"/>
      <c r="E184" s="343"/>
    </row>
    <row r="185" spans="1:5" s="230" customFormat="1" x14ac:dyDescent="0.35">
      <c r="A185" s="320"/>
      <c r="C185" s="232"/>
      <c r="D185" s="343"/>
      <c r="E185" s="343"/>
    </row>
    <row r="186" spans="1:5" s="230" customFormat="1" x14ac:dyDescent="0.35">
      <c r="A186" s="320"/>
      <c r="C186" s="232"/>
      <c r="D186" s="343"/>
      <c r="E186" s="343"/>
    </row>
    <row r="187" spans="1:5" s="230" customFormat="1" x14ac:dyDescent="0.35">
      <c r="A187" s="320"/>
      <c r="C187" s="232"/>
      <c r="D187" s="343"/>
      <c r="E187" s="343"/>
    </row>
    <row r="188" spans="1:5" s="230" customFormat="1" x14ac:dyDescent="0.35">
      <c r="A188" s="320"/>
      <c r="C188" s="232"/>
      <c r="D188" s="343"/>
      <c r="E188" s="343"/>
    </row>
    <row r="189" spans="1:5" s="230" customFormat="1" x14ac:dyDescent="0.35">
      <c r="A189" s="320"/>
      <c r="C189" s="232"/>
      <c r="D189" s="343"/>
      <c r="E189" s="343"/>
    </row>
    <row r="190" spans="1:5" s="230" customFormat="1" x14ac:dyDescent="0.35">
      <c r="A190" s="320"/>
      <c r="C190" s="232"/>
      <c r="D190" s="343"/>
      <c r="E190" s="343"/>
    </row>
    <row r="191" spans="1:5" s="230" customFormat="1" x14ac:dyDescent="0.35">
      <c r="A191" s="320"/>
      <c r="C191" s="232"/>
      <c r="D191" s="343"/>
      <c r="E191" s="343"/>
    </row>
    <row r="192" spans="1:5" s="230" customFormat="1" x14ac:dyDescent="0.35">
      <c r="A192" s="320"/>
      <c r="C192" s="232"/>
      <c r="D192" s="343"/>
      <c r="E192" s="343"/>
    </row>
    <row r="193" spans="1:5" s="230" customFormat="1" x14ac:dyDescent="0.35">
      <c r="A193" s="320"/>
      <c r="C193" s="232"/>
      <c r="D193" s="343"/>
      <c r="E193" s="343"/>
    </row>
    <row r="194" spans="1:5" s="230" customFormat="1" x14ac:dyDescent="0.35">
      <c r="A194" s="320"/>
      <c r="C194" s="232"/>
      <c r="D194" s="343"/>
      <c r="E194" s="343"/>
    </row>
    <row r="195" spans="1:5" s="230" customFormat="1" x14ac:dyDescent="0.35">
      <c r="A195" s="320"/>
      <c r="C195" s="232"/>
      <c r="D195" s="343"/>
      <c r="E195" s="343"/>
    </row>
    <row r="196" spans="1:5" s="230" customFormat="1" x14ac:dyDescent="0.35">
      <c r="A196" s="320"/>
      <c r="C196" s="232"/>
      <c r="D196" s="343"/>
      <c r="E196" s="343"/>
    </row>
    <row r="197" spans="1:5" s="230" customFormat="1" x14ac:dyDescent="0.35">
      <c r="A197" s="320"/>
      <c r="C197" s="232"/>
      <c r="D197" s="343"/>
      <c r="E197" s="343"/>
    </row>
    <row r="198" spans="1:5" s="230" customFormat="1" x14ac:dyDescent="0.35">
      <c r="A198" s="320"/>
      <c r="C198" s="232"/>
      <c r="D198" s="343"/>
      <c r="E198" s="343"/>
    </row>
    <row r="199" spans="1:5" s="230" customFormat="1" x14ac:dyDescent="0.35">
      <c r="A199" s="320"/>
      <c r="C199" s="232"/>
      <c r="D199" s="343"/>
      <c r="E199" s="343"/>
    </row>
    <row r="200" spans="1:5" s="230" customFormat="1" x14ac:dyDescent="0.35">
      <c r="A200" s="320"/>
      <c r="C200" s="232"/>
      <c r="D200" s="343"/>
      <c r="E200" s="343"/>
    </row>
    <row r="201" spans="1:5" s="230" customFormat="1" x14ac:dyDescent="0.35">
      <c r="A201" s="320"/>
      <c r="C201" s="232"/>
      <c r="D201" s="343"/>
      <c r="E201" s="343"/>
    </row>
    <row r="202" spans="1:5" s="230" customFormat="1" x14ac:dyDescent="0.35">
      <c r="A202" s="320"/>
      <c r="C202" s="232"/>
      <c r="D202" s="343"/>
      <c r="E202" s="343"/>
    </row>
    <row r="203" spans="1:5" s="230" customFormat="1" x14ac:dyDescent="0.35">
      <c r="A203" s="320"/>
      <c r="C203" s="232"/>
      <c r="D203" s="343"/>
      <c r="E203" s="343"/>
    </row>
    <row r="204" spans="1:5" s="230" customFormat="1" x14ac:dyDescent="0.35">
      <c r="A204" s="320"/>
      <c r="C204" s="232"/>
      <c r="D204" s="343"/>
      <c r="E204" s="343"/>
    </row>
    <row r="205" spans="1:5" s="230" customFormat="1" x14ac:dyDescent="0.35">
      <c r="A205" s="320"/>
      <c r="C205" s="232"/>
      <c r="D205" s="343"/>
      <c r="E205" s="343"/>
    </row>
    <row r="206" spans="1:5" s="230" customFormat="1" x14ac:dyDescent="0.35">
      <c r="A206" s="320"/>
      <c r="C206" s="232"/>
      <c r="D206" s="343"/>
      <c r="E206" s="343"/>
    </row>
    <row r="207" spans="1:5" s="230" customFormat="1" x14ac:dyDescent="0.35">
      <c r="A207" s="320"/>
      <c r="C207" s="232"/>
      <c r="D207" s="343"/>
      <c r="E207" s="343"/>
    </row>
    <row r="208" spans="1:5" s="230" customFormat="1" x14ac:dyDescent="0.35">
      <c r="A208" s="320"/>
      <c r="C208" s="232"/>
      <c r="D208" s="343"/>
      <c r="E208" s="343"/>
    </row>
    <row r="209" spans="1:5" s="230" customFormat="1" x14ac:dyDescent="0.35">
      <c r="A209" s="320"/>
      <c r="C209" s="232"/>
      <c r="D209" s="343"/>
      <c r="E209" s="343"/>
    </row>
    <row r="210" spans="1:5" s="230" customFormat="1" x14ac:dyDescent="0.35">
      <c r="A210" s="320"/>
      <c r="C210" s="232"/>
      <c r="D210" s="343"/>
      <c r="E210" s="343"/>
    </row>
    <row r="211" spans="1:5" s="230" customFormat="1" x14ac:dyDescent="0.35">
      <c r="A211" s="320"/>
      <c r="C211" s="232"/>
      <c r="D211" s="343"/>
      <c r="E211" s="343"/>
    </row>
    <row r="212" spans="1:5" s="230" customFormat="1" x14ac:dyDescent="0.35">
      <c r="A212" s="320"/>
      <c r="C212" s="232"/>
      <c r="D212" s="343"/>
      <c r="E212" s="343"/>
    </row>
    <row r="213" spans="1:5" s="230" customFormat="1" x14ac:dyDescent="0.35">
      <c r="A213" s="320"/>
      <c r="C213" s="232"/>
      <c r="D213" s="343"/>
      <c r="E213" s="343"/>
    </row>
    <row r="214" spans="1:5" s="230" customFormat="1" x14ac:dyDescent="0.35">
      <c r="A214" s="320"/>
      <c r="C214" s="232"/>
      <c r="D214" s="343"/>
      <c r="E214" s="343"/>
    </row>
    <row r="215" spans="1:5" s="230" customFormat="1" x14ac:dyDescent="0.35">
      <c r="A215" s="320"/>
      <c r="C215" s="232"/>
      <c r="D215" s="343"/>
      <c r="E215" s="343"/>
    </row>
    <row r="216" spans="1:5" s="230" customFormat="1" x14ac:dyDescent="0.35">
      <c r="A216" s="320"/>
      <c r="C216" s="232"/>
      <c r="D216" s="343"/>
      <c r="E216" s="343"/>
    </row>
    <row r="217" spans="1:5" s="230" customFormat="1" x14ac:dyDescent="0.35">
      <c r="A217" s="320"/>
      <c r="C217" s="232"/>
      <c r="D217" s="343"/>
      <c r="E217" s="343"/>
    </row>
    <row r="218" spans="1:5" s="230" customFormat="1" x14ac:dyDescent="0.35">
      <c r="A218" s="320"/>
      <c r="C218" s="232"/>
      <c r="D218" s="343"/>
      <c r="E218" s="343"/>
    </row>
    <row r="219" spans="1:5" s="230" customFormat="1" x14ac:dyDescent="0.35">
      <c r="A219" s="320"/>
      <c r="C219" s="232"/>
      <c r="D219" s="343"/>
      <c r="E219" s="343"/>
    </row>
    <row r="220" spans="1:5" s="230" customFormat="1" x14ac:dyDescent="0.35">
      <c r="A220" s="320"/>
      <c r="C220" s="232"/>
      <c r="D220" s="343"/>
      <c r="E220" s="343"/>
    </row>
    <row r="221" spans="1:5" s="230" customFormat="1" x14ac:dyDescent="0.35">
      <c r="A221" s="320"/>
      <c r="C221" s="232"/>
      <c r="D221" s="343"/>
      <c r="E221" s="343"/>
    </row>
    <row r="222" spans="1:5" s="230" customFormat="1" x14ac:dyDescent="0.35">
      <c r="A222" s="320"/>
      <c r="C222" s="232"/>
      <c r="D222" s="343"/>
      <c r="E222" s="343"/>
    </row>
    <row r="223" spans="1:5" s="230" customFormat="1" x14ac:dyDescent="0.35">
      <c r="A223" s="320"/>
      <c r="C223" s="232"/>
      <c r="D223" s="343"/>
      <c r="E223" s="343"/>
    </row>
    <row r="224" spans="1:5" s="230" customFormat="1" x14ac:dyDescent="0.35">
      <c r="A224" s="320"/>
      <c r="C224" s="232"/>
      <c r="D224" s="343"/>
      <c r="E224" s="343"/>
    </row>
    <row r="225" spans="1:5" s="230" customFormat="1" x14ac:dyDescent="0.35">
      <c r="A225" s="320"/>
      <c r="C225" s="232"/>
      <c r="D225" s="343"/>
      <c r="E225" s="343"/>
    </row>
    <row r="226" spans="1:5" s="230" customFormat="1" x14ac:dyDescent="0.35">
      <c r="A226" s="320"/>
      <c r="C226" s="232"/>
      <c r="D226" s="343"/>
      <c r="E226" s="343"/>
    </row>
    <row r="227" spans="1:5" s="230" customFormat="1" x14ac:dyDescent="0.35">
      <c r="A227" s="320"/>
      <c r="C227" s="232"/>
      <c r="D227" s="343"/>
      <c r="E227" s="343"/>
    </row>
    <row r="228" spans="1:5" s="230" customFormat="1" x14ac:dyDescent="0.35">
      <c r="A228" s="320"/>
      <c r="C228" s="232"/>
      <c r="D228" s="343"/>
      <c r="E228" s="343"/>
    </row>
    <row r="229" spans="1:5" s="230" customFormat="1" x14ac:dyDescent="0.35">
      <c r="A229" s="320"/>
      <c r="C229" s="232"/>
      <c r="D229" s="343"/>
      <c r="E229" s="343"/>
    </row>
    <row r="230" spans="1:5" s="230" customFormat="1" x14ac:dyDescent="0.35">
      <c r="A230" s="320"/>
      <c r="C230" s="232"/>
      <c r="D230" s="343"/>
      <c r="E230" s="343"/>
    </row>
    <row r="231" spans="1:5" s="230" customFormat="1" x14ac:dyDescent="0.35">
      <c r="A231" s="320"/>
      <c r="C231" s="232"/>
      <c r="D231" s="343"/>
      <c r="E231" s="343"/>
    </row>
    <row r="232" spans="1:5" s="230" customFormat="1" x14ac:dyDescent="0.35">
      <c r="A232" s="320"/>
      <c r="C232" s="232"/>
      <c r="D232" s="343"/>
      <c r="E232" s="343"/>
    </row>
    <row r="233" spans="1:5" s="230" customFormat="1" x14ac:dyDescent="0.35">
      <c r="A233" s="320"/>
      <c r="C233" s="232"/>
      <c r="D233" s="343"/>
      <c r="E233" s="343"/>
    </row>
    <row r="234" spans="1:5" s="230" customFormat="1" x14ac:dyDescent="0.35">
      <c r="A234" s="320"/>
      <c r="C234" s="232"/>
      <c r="D234" s="343"/>
      <c r="E234" s="343"/>
    </row>
    <row r="235" spans="1:5" s="230" customFormat="1" x14ac:dyDescent="0.35">
      <c r="A235" s="320"/>
      <c r="C235" s="232"/>
      <c r="D235" s="343"/>
      <c r="E235" s="343"/>
    </row>
    <row r="236" spans="1:5" s="230" customFormat="1" x14ac:dyDescent="0.35">
      <c r="A236" s="320"/>
      <c r="C236" s="232"/>
      <c r="D236" s="343"/>
      <c r="E236" s="343"/>
    </row>
    <row r="237" spans="1:5" s="230" customFormat="1" x14ac:dyDescent="0.35">
      <c r="A237" s="320"/>
      <c r="C237" s="232"/>
      <c r="D237" s="343"/>
      <c r="E237" s="343"/>
    </row>
    <row r="238" spans="1:5" s="230" customFormat="1" x14ac:dyDescent="0.35">
      <c r="A238" s="320"/>
      <c r="C238" s="232"/>
      <c r="D238" s="343"/>
      <c r="E238" s="343"/>
    </row>
    <row r="239" spans="1:5" s="230" customFormat="1" x14ac:dyDescent="0.35">
      <c r="A239" s="320"/>
      <c r="C239" s="232"/>
      <c r="D239" s="343"/>
      <c r="E239" s="343"/>
    </row>
    <row r="240" spans="1:5" s="230" customFormat="1" x14ac:dyDescent="0.35">
      <c r="A240" s="320"/>
      <c r="C240" s="232"/>
      <c r="D240" s="343"/>
      <c r="E240" s="343"/>
    </row>
    <row r="241" spans="1:5" s="230" customFormat="1" x14ac:dyDescent="0.35">
      <c r="A241" s="320"/>
      <c r="C241" s="232"/>
      <c r="D241" s="343"/>
      <c r="E241" s="343"/>
    </row>
    <row r="242" spans="1:5" s="230" customFormat="1" x14ac:dyDescent="0.35">
      <c r="A242" s="320"/>
      <c r="C242" s="232"/>
      <c r="D242" s="343"/>
      <c r="E242" s="343"/>
    </row>
    <row r="243" spans="1:5" s="230" customFormat="1" x14ac:dyDescent="0.35">
      <c r="A243" s="320"/>
      <c r="C243" s="232"/>
      <c r="D243" s="343"/>
      <c r="E243" s="343"/>
    </row>
    <row r="244" spans="1:5" s="230" customFormat="1" x14ac:dyDescent="0.35">
      <c r="A244" s="320"/>
      <c r="C244" s="232"/>
      <c r="D244" s="343"/>
      <c r="E244" s="343"/>
    </row>
    <row r="245" spans="1:5" s="230" customFormat="1" x14ac:dyDescent="0.35">
      <c r="A245" s="320"/>
      <c r="C245" s="232"/>
      <c r="D245" s="343"/>
      <c r="E245" s="343"/>
    </row>
    <row r="246" spans="1:5" s="230" customFormat="1" x14ac:dyDescent="0.35">
      <c r="A246" s="320"/>
      <c r="C246" s="232"/>
      <c r="D246" s="343"/>
      <c r="E246" s="343"/>
    </row>
    <row r="247" spans="1:5" s="230" customFormat="1" x14ac:dyDescent="0.35">
      <c r="A247" s="320"/>
      <c r="C247" s="232"/>
      <c r="D247" s="343"/>
      <c r="E247" s="343"/>
    </row>
    <row r="248" spans="1:5" s="230" customFormat="1" x14ac:dyDescent="0.35">
      <c r="A248" s="320"/>
      <c r="C248" s="232"/>
      <c r="D248" s="343"/>
      <c r="E248" s="343"/>
    </row>
    <row r="249" spans="1:5" s="230" customFormat="1" x14ac:dyDescent="0.35">
      <c r="A249" s="320"/>
      <c r="C249" s="232"/>
      <c r="D249" s="343"/>
      <c r="E249" s="343"/>
    </row>
    <row r="250" spans="1:5" s="230" customFormat="1" x14ac:dyDescent="0.35">
      <c r="A250" s="320"/>
      <c r="C250" s="232"/>
      <c r="D250" s="343"/>
      <c r="E250" s="343"/>
    </row>
    <row r="251" spans="1:5" s="230" customFormat="1" x14ac:dyDescent="0.35">
      <c r="A251" s="320"/>
      <c r="C251" s="232"/>
      <c r="D251" s="343"/>
      <c r="E251" s="343"/>
    </row>
    <row r="252" spans="1:5" s="230" customFormat="1" x14ac:dyDescent="0.35">
      <c r="A252" s="320"/>
      <c r="C252" s="232"/>
      <c r="D252" s="343"/>
      <c r="E252" s="343"/>
    </row>
    <row r="253" spans="1:5" s="230" customFormat="1" x14ac:dyDescent="0.35">
      <c r="A253" s="320"/>
      <c r="C253" s="232"/>
      <c r="D253" s="343"/>
      <c r="E253" s="343"/>
    </row>
    <row r="254" spans="1:5" s="230" customFormat="1" x14ac:dyDescent="0.35">
      <c r="A254" s="320"/>
      <c r="C254" s="232"/>
      <c r="D254" s="343"/>
      <c r="E254" s="343"/>
    </row>
    <row r="255" spans="1:5" s="230" customFormat="1" x14ac:dyDescent="0.35">
      <c r="A255" s="320"/>
      <c r="C255" s="232"/>
      <c r="D255" s="343"/>
      <c r="E255" s="343"/>
    </row>
    <row r="256" spans="1:5" s="230" customFormat="1" x14ac:dyDescent="0.35">
      <c r="A256" s="320"/>
      <c r="C256" s="232"/>
      <c r="D256" s="343"/>
      <c r="E256" s="343"/>
    </row>
    <row r="257" spans="1:5" s="230" customFormat="1" x14ac:dyDescent="0.35">
      <c r="A257" s="320"/>
      <c r="C257" s="232"/>
      <c r="D257" s="343"/>
      <c r="E257" s="343"/>
    </row>
    <row r="258" spans="1:5" s="230" customFormat="1" x14ac:dyDescent="0.35">
      <c r="A258" s="320"/>
      <c r="C258" s="232"/>
      <c r="D258" s="343"/>
      <c r="E258" s="343"/>
    </row>
    <row r="259" spans="1:5" s="230" customFormat="1" x14ac:dyDescent="0.35">
      <c r="A259" s="320"/>
      <c r="C259" s="232"/>
      <c r="D259" s="343"/>
      <c r="E259" s="343"/>
    </row>
    <row r="260" spans="1:5" s="230" customFormat="1" x14ac:dyDescent="0.35">
      <c r="A260" s="320"/>
      <c r="C260" s="232"/>
      <c r="D260" s="343"/>
      <c r="E260" s="343"/>
    </row>
    <row r="261" spans="1:5" s="230" customFormat="1" x14ac:dyDescent="0.35">
      <c r="A261" s="320"/>
      <c r="C261" s="232"/>
      <c r="D261" s="343"/>
      <c r="E261" s="343"/>
    </row>
    <row r="262" spans="1:5" s="230" customFormat="1" x14ac:dyDescent="0.35">
      <c r="A262" s="320"/>
      <c r="C262" s="232"/>
      <c r="D262" s="343"/>
      <c r="E262" s="343"/>
    </row>
    <row r="263" spans="1:5" s="230" customFormat="1" x14ac:dyDescent="0.35">
      <c r="A263" s="320"/>
      <c r="C263" s="232"/>
      <c r="D263" s="343"/>
      <c r="E263" s="343"/>
    </row>
    <row r="264" spans="1:5" s="230" customFormat="1" x14ac:dyDescent="0.35">
      <c r="A264" s="320"/>
      <c r="C264" s="232"/>
      <c r="D264" s="343"/>
      <c r="E264" s="343"/>
    </row>
    <row r="265" spans="1:5" s="230" customFormat="1" x14ac:dyDescent="0.35">
      <c r="A265" s="320"/>
      <c r="C265" s="232"/>
      <c r="D265" s="343"/>
      <c r="E265" s="343"/>
    </row>
    <row r="266" spans="1:5" s="230" customFormat="1" x14ac:dyDescent="0.35">
      <c r="A266" s="320"/>
      <c r="C266" s="232"/>
      <c r="D266" s="343"/>
      <c r="E266" s="343"/>
    </row>
    <row r="267" spans="1:5" s="230" customFormat="1" x14ac:dyDescent="0.35">
      <c r="A267" s="320"/>
      <c r="C267" s="232"/>
      <c r="D267" s="343"/>
      <c r="E267" s="343"/>
    </row>
    <row r="268" spans="1:5" s="230" customFormat="1" x14ac:dyDescent="0.35">
      <c r="A268" s="320"/>
      <c r="C268" s="232"/>
      <c r="D268" s="343"/>
      <c r="E268" s="343"/>
    </row>
    <row r="269" spans="1:5" s="230" customFormat="1" x14ac:dyDescent="0.35">
      <c r="A269" s="320"/>
      <c r="C269" s="232"/>
      <c r="D269" s="343"/>
      <c r="E269" s="343"/>
    </row>
    <row r="270" spans="1:5" s="230" customFormat="1" x14ac:dyDescent="0.35">
      <c r="A270" s="320"/>
      <c r="C270" s="232"/>
      <c r="D270" s="343"/>
      <c r="E270" s="343"/>
    </row>
    <row r="271" spans="1:5" s="230" customFormat="1" x14ac:dyDescent="0.35">
      <c r="A271" s="320"/>
      <c r="C271" s="232"/>
      <c r="D271" s="343"/>
      <c r="E271" s="343"/>
    </row>
    <row r="272" spans="1:5" s="230" customFormat="1" x14ac:dyDescent="0.35">
      <c r="A272" s="320"/>
      <c r="C272" s="232"/>
      <c r="D272" s="343"/>
      <c r="E272" s="343"/>
    </row>
    <row r="273" spans="1:5" s="230" customFormat="1" x14ac:dyDescent="0.35">
      <c r="A273" s="320"/>
      <c r="C273" s="232"/>
      <c r="D273" s="343"/>
      <c r="E273" s="343"/>
    </row>
    <row r="274" spans="1:5" s="230" customFormat="1" x14ac:dyDescent="0.35">
      <c r="A274" s="320"/>
      <c r="C274" s="232"/>
      <c r="D274" s="343"/>
      <c r="E274" s="343"/>
    </row>
    <row r="275" spans="1:5" s="230" customFormat="1" x14ac:dyDescent="0.35">
      <c r="A275" s="320"/>
      <c r="C275" s="232"/>
      <c r="D275" s="343"/>
      <c r="E275" s="343"/>
    </row>
    <row r="276" spans="1:5" s="230" customFormat="1" x14ac:dyDescent="0.35">
      <c r="A276" s="320"/>
      <c r="C276" s="232"/>
      <c r="D276" s="343"/>
      <c r="E276" s="343"/>
    </row>
    <row r="277" spans="1:5" s="230" customFormat="1" x14ac:dyDescent="0.35">
      <c r="A277" s="320"/>
      <c r="C277" s="232"/>
      <c r="D277" s="343"/>
      <c r="E277" s="343"/>
    </row>
    <row r="278" spans="1:5" s="230" customFormat="1" x14ac:dyDescent="0.35">
      <c r="A278" s="320"/>
      <c r="C278" s="232"/>
      <c r="D278" s="343"/>
      <c r="E278" s="343"/>
    </row>
    <row r="279" spans="1:5" s="230" customFormat="1" x14ac:dyDescent="0.35">
      <c r="A279" s="320"/>
      <c r="C279" s="232"/>
      <c r="D279" s="343"/>
      <c r="E279" s="343"/>
    </row>
    <row r="280" spans="1:5" s="230" customFormat="1" x14ac:dyDescent="0.35">
      <c r="A280" s="320"/>
      <c r="C280" s="232"/>
      <c r="D280" s="343"/>
      <c r="E280" s="343"/>
    </row>
    <row r="281" spans="1:5" s="230" customFormat="1" x14ac:dyDescent="0.35">
      <c r="A281" s="320"/>
      <c r="C281" s="232"/>
      <c r="D281" s="343"/>
      <c r="E281" s="343"/>
    </row>
    <row r="282" spans="1:5" s="230" customFormat="1" x14ac:dyDescent="0.35">
      <c r="A282" s="320"/>
      <c r="C282" s="232"/>
      <c r="D282" s="343"/>
      <c r="E282" s="343"/>
    </row>
    <row r="283" spans="1:5" s="230" customFormat="1" x14ac:dyDescent="0.35">
      <c r="A283" s="320"/>
      <c r="C283" s="232"/>
      <c r="D283" s="343"/>
      <c r="E283" s="343"/>
    </row>
    <row r="284" spans="1:5" s="230" customFormat="1" x14ac:dyDescent="0.35">
      <c r="A284" s="320"/>
      <c r="C284" s="232"/>
      <c r="D284" s="343"/>
      <c r="E284" s="343"/>
    </row>
    <row r="285" spans="1:5" s="230" customFormat="1" x14ac:dyDescent="0.35">
      <c r="A285" s="320"/>
      <c r="C285" s="232"/>
      <c r="D285" s="343"/>
      <c r="E285" s="343"/>
    </row>
    <row r="286" spans="1:5" s="230" customFormat="1" x14ac:dyDescent="0.35">
      <c r="A286" s="320"/>
      <c r="C286" s="232"/>
      <c r="D286" s="343"/>
      <c r="E286" s="343"/>
    </row>
    <row r="287" spans="1:5" s="230" customFormat="1" x14ac:dyDescent="0.35">
      <c r="A287" s="320"/>
      <c r="C287" s="232"/>
      <c r="D287" s="343"/>
      <c r="E287" s="343"/>
    </row>
    <row r="288" spans="1:5" s="230" customFormat="1" x14ac:dyDescent="0.35">
      <c r="A288" s="320"/>
      <c r="C288" s="232"/>
      <c r="D288" s="343"/>
      <c r="E288" s="343"/>
    </row>
    <row r="289" spans="1:5" s="230" customFormat="1" x14ac:dyDescent="0.35">
      <c r="A289" s="320"/>
      <c r="C289" s="232"/>
      <c r="D289" s="343"/>
      <c r="E289" s="343"/>
    </row>
    <row r="290" spans="1:5" s="230" customFormat="1" x14ac:dyDescent="0.35">
      <c r="A290" s="320"/>
      <c r="C290" s="232"/>
      <c r="D290" s="343"/>
      <c r="E290" s="343"/>
    </row>
    <row r="291" spans="1:5" s="230" customFormat="1" x14ac:dyDescent="0.35">
      <c r="A291" s="320"/>
      <c r="C291" s="232"/>
      <c r="D291" s="343"/>
      <c r="E291" s="343"/>
    </row>
    <row r="292" spans="1:5" s="230" customFormat="1" x14ac:dyDescent="0.35">
      <c r="A292" s="320"/>
      <c r="C292" s="232"/>
      <c r="D292" s="343"/>
      <c r="E292" s="343"/>
    </row>
    <row r="293" spans="1:5" s="230" customFormat="1" x14ac:dyDescent="0.35">
      <c r="A293" s="320"/>
      <c r="C293" s="232"/>
      <c r="D293" s="343"/>
      <c r="E293" s="343"/>
    </row>
    <row r="294" spans="1:5" s="230" customFormat="1" x14ac:dyDescent="0.35">
      <c r="A294" s="320"/>
      <c r="C294" s="232"/>
      <c r="D294" s="343"/>
      <c r="E294" s="343"/>
    </row>
    <row r="295" spans="1:5" s="230" customFormat="1" x14ac:dyDescent="0.35">
      <c r="A295" s="320"/>
      <c r="C295" s="232"/>
      <c r="D295" s="343"/>
      <c r="E295" s="343"/>
    </row>
    <row r="296" spans="1:5" s="230" customFormat="1" x14ac:dyDescent="0.35">
      <c r="A296" s="320"/>
      <c r="C296" s="232"/>
      <c r="D296" s="343"/>
      <c r="E296" s="343"/>
    </row>
    <row r="297" spans="1:5" s="230" customFormat="1" x14ac:dyDescent="0.35">
      <c r="A297" s="320"/>
      <c r="C297" s="232"/>
      <c r="D297" s="343"/>
      <c r="E297" s="343"/>
    </row>
    <row r="298" spans="1:5" s="230" customFormat="1" x14ac:dyDescent="0.35">
      <c r="A298" s="320"/>
      <c r="C298" s="232"/>
      <c r="D298" s="343"/>
      <c r="E298" s="343"/>
    </row>
    <row r="299" spans="1:5" s="230" customFormat="1" x14ac:dyDescent="0.35">
      <c r="A299" s="320"/>
      <c r="C299" s="232"/>
      <c r="D299" s="343"/>
      <c r="E299" s="343"/>
    </row>
    <row r="300" spans="1:5" s="230" customFormat="1" x14ac:dyDescent="0.35">
      <c r="A300" s="320"/>
      <c r="C300" s="232"/>
      <c r="D300" s="343"/>
      <c r="E300" s="343"/>
    </row>
    <row r="301" spans="1:5" s="230" customFormat="1" x14ac:dyDescent="0.35">
      <c r="A301" s="320"/>
      <c r="C301" s="232"/>
      <c r="D301" s="343"/>
      <c r="E301" s="343"/>
    </row>
    <row r="302" spans="1:5" s="230" customFormat="1" x14ac:dyDescent="0.35">
      <c r="A302" s="320"/>
      <c r="C302" s="232"/>
      <c r="D302" s="343"/>
      <c r="E302" s="343"/>
    </row>
    <row r="303" spans="1:5" s="230" customFormat="1" x14ac:dyDescent="0.35">
      <c r="A303" s="320"/>
      <c r="C303" s="232"/>
      <c r="D303" s="343"/>
      <c r="E303" s="343"/>
    </row>
    <row r="304" spans="1:5" s="230" customFormat="1" x14ac:dyDescent="0.35">
      <c r="A304" s="320"/>
      <c r="C304" s="232"/>
      <c r="D304" s="343"/>
      <c r="E304" s="343"/>
    </row>
    <row r="305" spans="1:5" s="230" customFormat="1" x14ac:dyDescent="0.35">
      <c r="A305" s="320"/>
      <c r="C305" s="232"/>
      <c r="D305" s="343"/>
      <c r="E305" s="343"/>
    </row>
    <row r="306" spans="1:5" s="230" customFormat="1" x14ac:dyDescent="0.35">
      <c r="A306" s="320"/>
      <c r="C306" s="232"/>
      <c r="D306" s="343"/>
      <c r="E306" s="343"/>
    </row>
    <row r="307" spans="1:5" s="230" customFormat="1" x14ac:dyDescent="0.35">
      <c r="A307" s="320"/>
      <c r="C307" s="232"/>
      <c r="D307" s="343"/>
      <c r="E307" s="343"/>
    </row>
    <row r="308" spans="1:5" s="230" customFormat="1" x14ac:dyDescent="0.35">
      <c r="A308" s="320"/>
      <c r="C308" s="232"/>
      <c r="D308" s="343"/>
      <c r="E308" s="343"/>
    </row>
    <row r="309" spans="1:5" s="230" customFormat="1" x14ac:dyDescent="0.35">
      <c r="A309" s="320"/>
      <c r="C309" s="232"/>
      <c r="D309" s="343"/>
      <c r="E309" s="343"/>
    </row>
    <row r="310" spans="1:5" s="230" customFormat="1" x14ac:dyDescent="0.35">
      <c r="A310" s="320"/>
      <c r="C310" s="232"/>
      <c r="D310" s="343"/>
      <c r="E310" s="343"/>
    </row>
    <row r="311" spans="1:5" s="230" customFormat="1" x14ac:dyDescent="0.35">
      <c r="A311" s="320"/>
      <c r="C311" s="232"/>
      <c r="D311" s="343"/>
      <c r="E311" s="343"/>
    </row>
    <row r="312" spans="1:5" s="230" customFormat="1" x14ac:dyDescent="0.35">
      <c r="A312" s="320"/>
      <c r="C312" s="232"/>
      <c r="D312" s="343"/>
      <c r="E312" s="343"/>
    </row>
    <row r="313" spans="1:5" s="230" customFormat="1" x14ac:dyDescent="0.35">
      <c r="A313" s="320"/>
      <c r="C313" s="232"/>
      <c r="D313" s="343"/>
      <c r="E313" s="343"/>
    </row>
    <row r="314" spans="1:5" s="230" customFormat="1" x14ac:dyDescent="0.35">
      <c r="A314" s="320"/>
      <c r="C314" s="232"/>
      <c r="D314" s="343"/>
      <c r="E314" s="343"/>
    </row>
    <row r="315" spans="1:5" s="230" customFormat="1" x14ac:dyDescent="0.35">
      <c r="A315" s="320"/>
      <c r="C315" s="232"/>
      <c r="D315" s="343"/>
      <c r="E315" s="343"/>
    </row>
    <row r="316" spans="1:5" s="230" customFormat="1" x14ac:dyDescent="0.35">
      <c r="A316" s="320"/>
      <c r="C316" s="232"/>
      <c r="D316" s="343"/>
      <c r="E316" s="343"/>
    </row>
    <row r="317" spans="1:5" s="230" customFormat="1" x14ac:dyDescent="0.35">
      <c r="A317" s="320"/>
      <c r="C317" s="232"/>
      <c r="D317" s="343"/>
      <c r="E317" s="343"/>
    </row>
    <row r="318" spans="1:5" s="230" customFormat="1" x14ac:dyDescent="0.35">
      <c r="A318" s="320"/>
      <c r="C318" s="232"/>
      <c r="D318" s="343"/>
      <c r="E318" s="343"/>
    </row>
    <row r="319" spans="1:5" s="230" customFormat="1" x14ac:dyDescent="0.35">
      <c r="A319" s="320"/>
      <c r="C319" s="232"/>
      <c r="D319" s="343"/>
      <c r="E319" s="343"/>
    </row>
    <row r="320" spans="1:5" s="230" customFormat="1" x14ac:dyDescent="0.35">
      <c r="A320" s="320"/>
      <c r="C320" s="232"/>
      <c r="D320" s="343"/>
      <c r="E320" s="343"/>
    </row>
    <row r="321" spans="1:5" s="230" customFormat="1" x14ac:dyDescent="0.35">
      <c r="A321" s="320"/>
      <c r="C321" s="232"/>
      <c r="D321" s="343"/>
      <c r="E321" s="343"/>
    </row>
    <row r="322" spans="1:5" s="230" customFormat="1" x14ac:dyDescent="0.35">
      <c r="A322" s="320"/>
      <c r="C322" s="232"/>
      <c r="D322" s="343"/>
      <c r="E322" s="343"/>
    </row>
    <row r="323" spans="1:5" s="230" customFormat="1" x14ac:dyDescent="0.35">
      <c r="A323" s="320"/>
      <c r="C323" s="232"/>
      <c r="D323" s="343"/>
      <c r="E323" s="343"/>
    </row>
    <row r="324" spans="1:5" s="230" customFormat="1" x14ac:dyDescent="0.35">
      <c r="A324" s="320"/>
      <c r="C324" s="232"/>
      <c r="D324" s="343"/>
      <c r="E324" s="343"/>
    </row>
    <row r="325" spans="1:5" s="230" customFormat="1" x14ac:dyDescent="0.35">
      <c r="A325" s="320"/>
      <c r="C325" s="232"/>
      <c r="D325" s="343"/>
      <c r="E325" s="343"/>
    </row>
    <row r="326" spans="1:5" s="230" customFormat="1" x14ac:dyDescent="0.35">
      <c r="A326" s="320"/>
      <c r="C326" s="232"/>
      <c r="D326" s="343"/>
      <c r="E326" s="343"/>
    </row>
    <row r="327" spans="1:5" s="230" customFormat="1" x14ac:dyDescent="0.35">
      <c r="A327" s="320"/>
      <c r="C327" s="232"/>
      <c r="D327" s="343"/>
      <c r="E327" s="343"/>
    </row>
    <row r="328" spans="1:5" s="230" customFormat="1" x14ac:dyDescent="0.35">
      <c r="A328" s="320"/>
      <c r="C328" s="232"/>
      <c r="D328" s="343"/>
      <c r="E328" s="343"/>
    </row>
    <row r="329" spans="1:5" s="230" customFormat="1" x14ac:dyDescent="0.35">
      <c r="A329" s="320"/>
      <c r="C329" s="232"/>
      <c r="D329" s="343"/>
      <c r="E329" s="343"/>
    </row>
    <row r="330" spans="1:5" s="230" customFormat="1" x14ac:dyDescent="0.35">
      <c r="A330" s="320"/>
      <c r="C330" s="232"/>
      <c r="D330" s="343"/>
      <c r="E330" s="343"/>
    </row>
    <row r="331" spans="1:5" s="230" customFormat="1" x14ac:dyDescent="0.35">
      <c r="A331" s="320"/>
      <c r="C331" s="232"/>
      <c r="D331" s="343"/>
      <c r="E331" s="343"/>
    </row>
    <row r="332" spans="1:5" s="230" customFormat="1" x14ac:dyDescent="0.35">
      <c r="A332" s="320"/>
      <c r="C332" s="232"/>
      <c r="D332" s="343"/>
      <c r="E332" s="343"/>
    </row>
    <row r="333" spans="1:5" s="230" customFormat="1" x14ac:dyDescent="0.35">
      <c r="A333" s="320"/>
      <c r="C333" s="232"/>
      <c r="D333" s="343"/>
      <c r="E333" s="343"/>
    </row>
    <row r="334" spans="1:5" s="230" customFormat="1" x14ac:dyDescent="0.35">
      <c r="A334" s="320"/>
      <c r="C334" s="232"/>
      <c r="D334" s="343"/>
      <c r="E334" s="343"/>
    </row>
    <row r="335" spans="1:5" s="230" customFormat="1" x14ac:dyDescent="0.35">
      <c r="A335" s="320"/>
      <c r="C335" s="232"/>
      <c r="D335" s="343"/>
      <c r="E335" s="343"/>
    </row>
    <row r="336" spans="1:5" s="230" customFormat="1" x14ac:dyDescent="0.35">
      <c r="A336" s="320"/>
      <c r="C336" s="232"/>
      <c r="D336" s="343"/>
      <c r="E336" s="343"/>
    </row>
    <row r="337" spans="1:5" s="230" customFormat="1" x14ac:dyDescent="0.35">
      <c r="A337" s="320"/>
      <c r="C337" s="232"/>
      <c r="D337" s="343"/>
      <c r="E337" s="343"/>
    </row>
    <row r="338" spans="1:5" s="230" customFormat="1" x14ac:dyDescent="0.35">
      <c r="A338" s="320"/>
      <c r="C338" s="232"/>
      <c r="D338" s="343"/>
      <c r="E338" s="343"/>
    </row>
    <row r="339" spans="1:5" s="230" customFormat="1" x14ac:dyDescent="0.35">
      <c r="A339" s="320"/>
      <c r="C339" s="232"/>
      <c r="D339" s="343"/>
      <c r="E339" s="343"/>
    </row>
    <row r="340" spans="1:5" s="230" customFormat="1" x14ac:dyDescent="0.35">
      <c r="A340" s="320"/>
      <c r="C340" s="232"/>
      <c r="D340" s="343"/>
      <c r="E340" s="343"/>
    </row>
    <row r="341" spans="1:5" s="230" customFormat="1" x14ac:dyDescent="0.35">
      <c r="A341" s="320"/>
      <c r="C341" s="232"/>
      <c r="D341" s="343"/>
      <c r="E341" s="343"/>
    </row>
    <row r="342" spans="1:5" s="230" customFormat="1" x14ac:dyDescent="0.35">
      <c r="A342" s="320"/>
      <c r="C342" s="232"/>
      <c r="D342" s="343"/>
      <c r="E342" s="343"/>
    </row>
    <row r="343" spans="1:5" s="230" customFormat="1" x14ac:dyDescent="0.35">
      <c r="A343" s="320"/>
      <c r="C343" s="232"/>
      <c r="D343" s="343"/>
      <c r="E343" s="343"/>
    </row>
    <row r="344" spans="1:5" s="230" customFormat="1" x14ac:dyDescent="0.35">
      <c r="A344" s="320"/>
      <c r="C344" s="232"/>
      <c r="D344" s="343"/>
      <c r="E344" s="343"/>
    </row>
    <row r="345" spans="1:5" s="230" customFormat="1" x14ac:dyDescent="0.35">
      <c r="A345" s="320"/>
      <c r="C345" s="232"/>
      <c r="D345" s="343"/>
      <c r="E345" s="343"/>
    </row>
    <row r="346" spans="1:5" s="230" customFormat="1" x14ac:dyDescent="0.35">
      <c r="A346" s="320"/>
      <c r="C346" s="232"/>
      <c r="D346" s="343"/>
      <c r="E346" s="343"/>
    </row>
    <row r="347" spans="1:5" s="230" customFormat="1" x14ac:dyDescent="0.35">
      <c r="A347" s="320"/>
      <c r="C347" s="232"/>
      <c r="D347" s="343"/>
      <c r="E347" s="343"/>
    </row>
    <row r="348" spans="1:5" s="230" customFormat="1" x14ac:dyDescent="0.35">
      <c r="A348" s="320"/>
      <c r="C348" s="232"/>
      <c r="D348" s="343"/>
      <c r="E348" s="343"/>
    </row>
    <row r="349" spans="1:5" s="230" customFormat="1" x14ac:dyDescent="0.35">
      <c r="A349" s="320"/>
      <c r="C349" s="232"/>
      <c r="D349" s="343"/>
      <c r="E349" s="343"/>
    </row>
    <row r="350" spans="1:5" s="230" customFormat="1" x14ac:dyDescent="0.35">
      <c r="A350" s="320"/>
      <c r="C350" s="232"/>
      <c r="D350" s="343"/>
      <c r="E350" s="343"/>
    </row>
    <row r="351" spans="1:5" s="230" customFormat="1" x14ac:dyDescent="0.35">
      <c r="A351" s="320"/>
      <c r="C351" s="232"/>
      <c r="D351" s="343"/>
      <c r="E351" s="343"/>
    </row>
    <row r="352" spans="1:5" s="230" customFormat="1" x14ac:dyDescent="0.35">
      <c r="A352" s="320"/>
      <c r="C352" s="232"/>
      <c r="D352" s="343"/>
      <c r="E352" s="343"/>
    </row>
    <row r="353" spans="1:5" s="230" customFormat="1" x14ac:dyDescent="0.35">
      <c r="A353" s="320"/>
      <c r="C353" s="232"/>
      <c r="D353" s="343"/>
      <c r="E353" s="343"/>
    </row>
    <row r="354" spans="1:5" s="230" customFormat="1" x14ac:dyDescent="0.35">
      <c r="A354" s="320"/>
      <c r="C354" s="232"/>
      <c r="D354" s="343"/>
      <c r="E354" s="343"/>
    </row>
    <row r="355" spans="1:5" s="230" customFormat="1" x14ac:dyDescent="0.35">
      <c r="A355" s="320"/>
      <c r="C355" s="232"/>
      <c r="D355" s="343"/>
      <c r="E355" s="343"/>
    </row>
    <row r="356" spans="1:5" s="230" customFormat="1" x14ac:dyDescent="0.35">
      <c r="A356" s="320"/>
      <c r="C356" s="232"/>
      <c r="D356" s="343"/>
      <c r="E356" s="343"/>
    </row>
    <row r="357" spans="1:5" s="230" customFormat="1" x14ac:dyDescent="0.35">
      <c r="A357" s="320"/>
      <c r="C357" s="232"/>
      <c r="D357" s="343"/>
      <c r="E357" s="343"/>
    </row>
    <row r="358" spans="1:5" s="230" customFormat="1" x14ac:dyDescent="0.35">
      <c r="A358" s="320"/>
      <c r="C358" s="232"/>
      <c r="D358" s="343"/>
      <c r="E358" s="343"/>
    </row>
    <row r="359" spans="1:5" s="230" customFormat="1" x14ac:dyDescent="0.35">
      <c r="A359" s="320"/>
      <c r="C359" s="232"/>
      <c r="D359" s="343"/>
      <c r="E359" s="343"/>
    </row>
    <row r="360" spans="1:5" s="230" customFormat="1" x14ac:dyDescent="0.35">
      <c r="A360" s="320"/>
      <c r="C360" s="232"/>
      <c r="D360" s="343"/>
      <c r="E360" s="343"/>
    </row>
    <row r="361" spans="1:5" s="230" customFormat="1" x14ac:dyDescent="0.35">
      <c r="A361" s="320"/>
      <c r="C361" s="232"/>
      <c r="D361" s="343"/>
      <c r="E361" s="343"/>
    </row>
    <row r="362" spans="1:5" s="230" customFormat="1" x14ac:dyDescent="0.35">
      <c r="A362" s="320"/>
      <c r="C362" s="232"/>
      <c r="D362" s="343"/>
      <c r="E362" s="343"/>
    </row>
    <row r="363" spans="1:5" s="230" customFormat="1" x14ac:dyDescent="0.35">
      <c r="A363" s="320"/>
      <c r="C363" s="232"/>
      <c r="D363" s="343"/>
      <c r="E363" s="343"/>
    </row>
    <row r="364" spans="1:5" s="230" customFormat="1" x14ac:dyDescent="0.35">
      <c r="A364" s="320"/>
      <c r="C364" s="232"/>
      <c r="D364" s="343"/>
      <c r="E364" s="343"/>
    </row>
    <row r="365" spans="1:5" s="230" customFormat="1" x14ac:dyDescent="0.35">
      <c r="A365" s="320"/>
      <c r="C365" s="232"/>
      <c r="D365" s="343"/>
      <c r="E365" s="343"/>
    </row>
    <row r="366" spans="1:5" s="230" customFormat="1" x14ac:dyDescent="0.35">
      <c r="A366" s="320"/>
      <c r="C366" s="232"/>
      <c r="D366" s="343"/>
      <c r="E366" s="343"/>
    </row>
    <row r="367" spans="1:5" s="230" customFormat="1" x14ac:dyDescent="0.35">
      <c r="A367" s="320"/>
      <c r="C367" s="232"/>
      <c r="D367" s="343"/>
      <c r="E367" s="343"/>
    </row>
    <row r="368" spans="1:5" s="230" customFormat="1" x14ac:dyDescent="0.35">
      <c r="A368" s="320"/>
      <c r="C368" s="232"/>
      <c r="D368" s="343"/>
      <c r="E368" s="343"/>
    </row>
    <row r="369" spans="1:5" s="230" customFormat="1" x14ac:dyDescent="0.35">
      <c r="A369" s="320"/>
      <c r="C369" s="232"/>
      <c r="D369" s="343"/>
      <c r="E369" s="343"/>
    </row>
    <row r="370" spans="1:5" s="230" customFormat="1" x14ac:dyDescent="0.35">
      <c r="A370" s="320"/>
      <c r="C370" s="232"/>
      <c r="D370" s="343"/>
      <c r="E370" s="343"/>
    </row>
    <row r="371" spans="1:5" s="230" customFormat="1" x14ac:dyDescent="0.35">
      <c r="A371" s="320"/>
      <c r="C371" s="232"/>
      <c r="D371" s="343"/>
      <c r="E371" s="343"/>
    </row>
    <row r="372" spans="1:5" s="230" customFormat="1" x14ac:dyDescent="0.35">
      <c r="A372" s="320"/>
      <c r="C372" s="232"/>
      <c r="D372" s="343"/>
      <c r="E372" s="343"/>
    </row>
    <row r="373" spans="1:5" s="230" customFormat="1" x14ac:dyDescent="0.35">
      <c r="A373" s="320"/>
      <c r="C373" s="232"/>
      <c r="D373" s="343"/>
      <c r="E373" s="343"/>
    </row>
    <row r="374" spans="1:5" s="230" customFormat="1" x14ac:dyDescent="0.35">
      <c r="A374" s="320"/>
      <c r="C374" s="232"/>
      <c r="D374" s="343"/>
      <c r="E374" s="343"/>
    </row>
    <row r="375" spans="1:5" s="230" customFormat="1" x14ac:dyDescent="0.35">
      <c r="A375" s="320"/>
      <c r="C375" s="232"/>
      <c r="D375" s="343"/>
      <c r="E375" s="343"/>
    </row>
    <row r="376" spans="1:5" s="230" customFormat="1" x14ac:dyDescent="0.35">
      <c r="A376" s="320"/>
      <c r="C376" s="232"/>
      <c r="D376" s="343"/>
      <c r="E376" s="343"/>
    </row>
    <row r="377" spans="1:5" s="230" customFormat="1" x14ac:dyDescent="0.35">
      <c r="A377" s="320"/>
      <c r="C377" s="232"/>
      <c r="D377" s="343"/>
      <c r="E377" s="343"/>
    </row>
    <row r="378" spans="1:5" s="230" customFormat="1" x14ac:dyDescent="0.35">
      <c r="A378" s="320"/>
      <c r="C378" s="232"/>
      <c r="D378" s="343"/>
      <c r="E378" s="343"/>
    </row>
    <row r="379" spans="1:5" s="230" customFormat="1" x14ac:dyDescent="0.35">
      <c r="A379" s="320"/>
      <c r="C379" s="232"/>
      <c r="D379" s="343"/>
      <c r="E379" s="343"/>
    </row>
    <row r="380" spans="1:5" s="230" customFormat="1" x14ac:dyDescent="0.35">
      <c r="A380" s="320"/>
      <c r="C380" s="232"/>
      <c r="D380" s="343"/>
      <c r="E380" s="343"/>
    </row>
    <row r="381" spans="1:5" s="230" customFormat="1" x14ac:dyDescent="0.35">
      <c r="A381" s="320"/>
      <c r="C381" s="232"/>
      <c r="D381" s="343"/>
      <c r="E381" s="343"/>
    </row>
    <row r="382" spans="1:5" s="230" customFormat="1" x14ac:dyDescent="0.35">
      <c r="A382" s="320"/>
      <c r="C382" s="232"/>
      <c r="D382" s="343"/>
      <c r="E382" s="343"/>
    </row>
    <row r="383" spans="1:5" s="230" customFormat="1" x14ac:dyDescent="0.35">
      <c r="A383" s="320"/>
      <c r="C383" s="232"/>
      <c r="D383" s="343"/>
      <c r="E383" s="343"/>
    </row>
    <row r="384" spans="1:5" s="230" customFormat="1" x14ac:dyDescent="0.35">
      <c r="A384" s="320"/>
      <c r="C384" s="232"/>
      <c r="D384" s="343"/>
      <c r="E384" s="343"/>
    </row>
    <row r="385" spans="1:5" s="230" customFormat="1" x14ac:dyDescent="0.35">
      <c r="A385" s="320"/>
      <c r="C385" s="232"/>
      <c r="D385" s="343"/>
      <c r="E385" s="343"/>
    </row>
    <row r="386" spans="1:5" s="230" customFormat="1" x14ac:dyDescent="0.35">
      <c r="A386" s="320"/>
      <c r="C386" s="232"/>
      <c r="D386" s="343"/>
      <c r="E386" s="343"/>
    </row>
    <row r="387" spans="1:5" s="230" customFormat="1" x14ac:dyDescent="0.35">
      <c r="A387" s="320"/>
      <c r="C387" s="232"/>
      <c r="D387" s="343"/>
      <c r="E387" s="343"/>
    </row>
    <row r="388" spans="1:5" s="230" customFormat="1" x14ac:dyDescent="0.35">
      <c r="A388" s="320"/>
      <c r="C388" s="232"/>
      <c r="D388" s="343"/>
      <c r="E388" s="343"/>
    </row>
    <row r="389" spans="1:5" s="230" customFormat="1" x14ac:dyDescent="0.35">
      <c r="A389" s="320"/>
      <c r="C389" s="232"/>
      <c r="D389" s="343"/>
      <c r="E389" s="343"/>
    </row>
    <row r="390" spans="1:5" s="230" customFormat="1" x14ac:dyDescent="0.35">
      <c r="A390" s="320"/>
      <c r="C390" s="232"/>
      <c r="D390" s="343"/>
      <c r="E390" s="343"/>
    </row>
    <row r="391" spans="1:5" s="230" customFormat="1" x14ac:dyDescent="0.35">
      <c r="A391" s="320"/>
      <c r="C391" s="232"/>
      <c r="D391" s="343"/>
      <c r="E391" s="343"/>
    </row>
    <row r="392" spans="1:5" s="230" customFormat="1" x14ac:dyDescent="0.35">
      <c r="A392" s="320"/>
      <c r="C392" s="232"/>
      <c r="D392" s="343"/>
      <c r="E392" s="343"/>
    </row>
    <row r="393" spans="1:5" s="230" customFormat="1" x14ac:dyDescent="0.35">
      <c r="A393" s="320"/>
      <c r="C393" s="232"/>
      <c r="D393" s="343"/>
      <c r="E393" s="343"/>
    </row>
    <row r="394" spans="1:5" s="230" customFormat="1" x14ac:dyDescent="0.35">
      <c r="A394" s="320"/>
      <c r="C394" s="232"/>
      <c r="D394" s="343"/>
      <c r="E394" s="343"/>
    </row>
    <row r="395" spans="1:5" s="230" customFormat="1" x14ac:dyDescent="0.35">
      <c r="A395" s="320"/>
      <c r="C395" s="232"/>
      <c r="D395" s="343"/>
      <c r="E395" s="343"/>
    </row>
    <row r="396" spans="1:5" s="230" customFormat="1" x14ac:dyDescent="0.35">
      <c r="A396" s="320"/>
      <c r="C396" s="232"/>
      <c r="D396" s="343"/>
      <c r="E396" s="343"/>
    </row>
    <row r="397" spans="1:5" s="230" customFormat="1" x14ac:dyDescent="0.35">
      <c r="A397" s="320"/>
      <c r="C397" s="232"/>
      <c r="D397" s="343"/>
      <c r="E397" s="343"/>
    </row>
    <row r="398" spans="1:5" s="230" customFormat="1" x14ac:dyDescent="0.35">
      <c r="A398" s="320"/>
      <c r="C398" s="232"/>
      <c r="D398" s="343"/>
      <c r="E398" s="343"/>
    </row>
    <row r="399" spans="1:5" s="230" customFormat="1" x14ac:dyDescent="0.35">
      <c r="A399" s="320"/>
      <c r="C399" s="232"/>
      <c r="D399" s="343"/>
      <c r="E399" s="343"/>
    </row>
    <row r="400" spans="1:5" s="230" customFormat="1" x14ac:dyDescent="0.35">
      <c r="A400" s="320"/>
      <c r="C400" s="232"/>
      <c r="D400" s="343"/>
      <c r="E400" s="343"/>
    </row>
    <row r="401" spans="1:5" s="230" customFormat="1" x14ac:dyDescent="0.35">
      <c r="A401" s="320"/>
      <c r="C401" s="232"/>
      <c r="D401" s="343"/>
      <c r="E401" s="343"/>
    </row>
    <row r="402" spans="1:5" s="230" customFormat="1" x14ac:dyDescent="0.35">
      <c r="A402" s="320"/>
      <c r="C402" s="232"/>
      <c r="D402" s="343"/>
      <c r="E402" s="343"/>
    </row>
    <row r="403" spans="1:5" s="230" customFormat="1" x14ac:dyDescent="0.35">
      <c r="A403" s="320"/>
      <c r="C403" s="232"/>
      <c r="D403" s="343"/>
      <c r="E403" s="343"/>
    </row>
    <row r="404" spans="1:5" s="230" customFormat="1" x14ac:dyDescent="0.35">
      <c r="A404" s="320"/>
      <c r="C404" s="232"/>
      <c r="D404" s="343"/>
      <c r="E404" s="343"/>
    </row>
    <row r="405" spans="1:5" s="230" customFormat="1" x14ac:dyDescent="0.35">
      <c r="A405" s="320"/>
      <c r="C405" s="232"/>
      <c r="D405" s="343"/>
      <c r="E405" s="343"/>
    </row>
    <row r="406" spans="1:5" s="230" customFormat="1" x14ac:dyDescent="0.35">
      <c r="A406" s="320"/>
      <c r="C406" s="232"/>
      <c r="D406" s="343"/>
      <c r="E406" s="343"/>
    </row>
    <row r="407" spans="1:5" s="230" customFormat="1" x14ac:dyDescent="0.35">
      <c r="A407" s="320"/>
      <c r="C407" s="232"/>
      <c r="D407" s="343"/>
      <c r="E407" s="343"/>
    </row>
    <row r="408" spans="1:5" s="230" customFormat="1" x14ac:dyDescent="0.35">
      <c r="A408" s="320"/>
      <c r="C408" s="232"/>
      <c r="D408" s="343"/>
      <c r="E408" s="343"/>
    </row>
    <row r="409" spans="1:5" s="230" customFormat="1" x14ac:dyDescent="0.35">
      <c r="A409" s="320"/>
      <c r="C409" s="232"/>
      <c r="D409" s="343"/>
      <c r="E409" s="343"/>
    </row>
    <row r="410" spans="1:5" s="230" customFormat="1" x14ac:dyDescent="0.35">
      <c r="A410" s="320"/>
      <c r="C410" s="232"/>
      <c r="D410" s="343"/>
      <c r="E410" s="343"/>
    </row>
    <row r="411" spans="1:5" s="230" customFormat="1" x14ac:dyDescent="0.35">
      <c r="A411" s="320"/>
      <c r="C411" s="232"/>
      <c r="D411" s="343"/>
      <c r="E411" s="343"/>
    </row>
    <row r="412" spans="1:5" s="230" customFormat="1" x14ac:dyDescent="0.35">
      <c r="A412" s="320"/>
      <c r="C412" s="232"/>
      <c r="D412" s="343"/>
      <c r="E412" s="343"/>
    </row>
    <row r="413" spans="1:5" s="230" customFormat="1" x14ac:dyDescent="0.35">
      <c r="A413" s="320"/>
      <c r="C413" s="232"/>
      <c r="D413" s="343"/>
      <c r="E413" s="343"/>
    </row>
    <row r="414" spans="1:5" s="230" customFormat="1" x14ac:dyDescent="0.35">
      <c r="A414" s="320"/>
      <c r="C414" s="232"/>
      <c r="D414" s="343"/>
      <c r="E414" s="343"/>
    </row>
    <row r="415" spans="1:5" s="230" customFormat="1" x14ac:dyDescent="0.35">
      <c r="A415" s="320"/>
      <c r="C415" s="232"/>
      <c r="D415" s="343"/>
      <c r="E415" s="343"/>
    </row>
    <row r="416" spans="1:5" s="230" customFormat="1" x14ac:dyDescent="0.35">
      <c r="A416" s="320"/>
      <c r="C416" s="232"/>
      <c r="D416" s="343"/>
      <c r="E416" s="343"/>
    </row>
    <row r="417" spans="1:5" s="230" customFormat="1" x14ac:dyDescent="0.35">
      <c r="A417" s="320"/>
      <c r="C417" s="232"/>
      <c r="D417" s="343"/>
      <c r="E417" s="343"/>
    </row>
    <row r="418" spans="1:5" s="230" customFormat="1" x14ac:dyDescent="0.35">
      <c r="A418" s="320"/>
      <c r="C418" s="232"/>
      <c r="D418" s="343"/>
      <c r="E418" s="343"/>
    </row>
    <row r="419" spans="1:5" s="230" customFormat="1" x14ac:dyDescent="0.35">
      <c r="A419" s="320"/>
      <c r="C419" s="232"/>
      <c r="D419" s="343"/>
      <c r="E419" s="343"/>
    </row>
    <row r="420" spans="1:5" s="230" customFormat="1" x14ac:dyDescent="0.35">
      <c r="A420" s="320"/>
      <c r="C420" s="232"/>
      <c r="D420" s="343"/>
      <c r="E420" s="343"/>
    </row>
    <row r="421" spans="1:5" s="230" customFormat="1" x14ac:dyDescent="0.35">
      <c r="A421" s="320"/>
      <c r="C421" s="232"/>
      <c r="D421" s="343"/>
      <c r="E421" s="343"/>
    </row>
    <row r="422" spans="1:5" s="230" customFormat="1" x14ac:dyDescent="0.35">
      <c r="A422" s="320"/>
      <c r="C422" s="232"/>
      <c r="D422" s="343"/>
      <c r="E422" s="343"/>
    </row>
    <row r="423" spans="1:5" s="230" customFormat="1" x14ac:dyDescent="0.35">
      <c r="A423" s="320"/>
      <c r="C423" s="232"/>
      <c r="D423" s="343"/>
      <c r="E423" s="343"/>
    </row>
    <row r="424" spans="1:5" s="230" customFormat="1" x14ac:dyDescent="0.35">
      <c r="A424" s="320"/>
      <c r="C424" s="232"/>
      <c r="D424" s="343"/>
      <c r="E424" s="343"/>
    </row>
    <row r="425" spans="1:5" s="230" customFormat="1" x14ac:dyDescent="0.35">
      <c r="A425" s="320"/>
      <c r="C425" s="232"/>
      <c r="D425" s="343"/>
      <c r="E425" s="343"/>
    </row>
    <row r="426" spans="1:5" s="230" customFormat="1" x14ac:dyDescent="0.35">
      <c r="A426" s="320"/>
      <c r="C426" s="232"/>
      <c r="D426" s="343"/>
      <c r="E426" s="343"/>
    </row>
    <row r="427" spans="1:5" s="230" customFormat="1" x14ac:dyDescent="0.35">
      <c r="A427" s="320"/>
      <c r="C427" s="232"/>
      <c r="D427" s="343"/>
      <c r="E427" s="343"/>
    </row>
    <row r="428" spans="1:5" s="230" customFormat="1" x14ac:dyDescent="0.35">
      <c r="A428" s="320"/>
      <c r="C428" s="232"/>
      <c r="D428" s="343"/>
      <c r="E428" s="343"/>
    </row>
    <row r="429" spans="1:5" s="230" customFormat="1" x14ac:dyDescent="0.35">
      <c r="A429" s="320"/>
      <c r="C429" s="232"/>
      <c r="D429" s="343"/>
      <c r="E429" s="343"/>
    </row>
    <row r="430" spans="1:5" s="230" customFormat="1" x14ac:dyDescent="0.35">
      <c r="A430" s="320"/>
      <c r="C430" s="232"/>
      <c r="D430" s="343"/>
      <c r="E430" s="343"/>
    </row>
    <row r="431" spans="1:5" s="230" customFormat="1" x14ac:dyDescent="0.35">
      <c r="A431" s="320"/>
      <c r="C431" s="232"/>
      <c r="D431" s="343"/>
      <c r="E431" s="343"/>
    </row>
    <row r="432" spans="1:5" s="230" customFormat="1" x14ac:dyDescent="0.35">
      <c r="A432" s="320"/>
      <c r="C432" s="232"/>
      <c r="D432" s="343"/>
      <c r="E432" s="343"/>
    </row>
    <row r="433" spans="1:5" s="230" customFormat="1" x14ac:dyDescent="0.35">
      <c r="A433" s="320"/>
      <c r="C433" s="232"/>
      <c r="D433" s="343"/>
      <c r="E433" s="343"/>
    </row>
    <row r="434" spans="1:5" s="230" customFormat="1" x14ac:dyDescent="0.35">
      <c r="A434" s="320"/>
      <c r="C434" s="232"/>
      <c r="D434" s="343"/>
      <c r="E434" s="343"/>
    </row>
    <row r="435" spans="1:5" s="230" customFormat="1" x14ac:dyDescent="0.35">
      <c r="A435" s="320"/>
      <c r="C435" s="232"/>
      <c r="D435" s="343"/>
      <c r="E435" s="343"/>
    </row>
    <row r="436" spans="1:5" s="230" customFormat="1" x14ac:dyDescent="0.35">
      <c r="A436" s="320"/>
      <c r="C436" s="232"/>
      <c r="D436" s="343"/>
      <c r="E436" s="343"/>
    </row>
    <row r="437" spans="1:5" s="230" customFormat="1" x14ac:dyDescent="0.35">
      <c r="A437" s="320"/>
      <c r="C437" s="232"/>
      <c r="D437" s="343"/>
      <c r="E437" s="343"/>
    </row>
    <row r="438" spans="1:5" s="230" customFormat="1" x14ac:dyDescent="0.35">
      <c r="A438" s="320"/>
      <c r="C438" s="232"/>
      <c r="D438" s="343"/>
      <c r="E438" s="343"/>
    </row>
    <row r="439" spans="1:5" s="230" customFormat="1" x14ac:dyDescent="0.35">
      <c r="A439" s="320"/>
      <c r="C439" s="232"/>
      <c r="D439" s="343"/>
      <c r="E439" s="343"/>
    </row>
    <row r="440" spans="1:5" s="230" customFormat="1" x14ac:dyDescent="0.35">
      <c r="A440" s="320"/>
      <c r="C440" s="232"/>
      <c r="D440" s="343"/>
      <c r="E440" s="343"/>
    </row>
    <row r="441" spans="1:5" s="230" customFormat="1" x14ac:dyDescent="0.35">
      <c r="A441" s="320"/>
      <c r="C441" s="232"/>
      <c r="D441" s="343"/>
      <c r="E441" s="343"/>
    </row>
    <row r="442" spans="1:5" s="230" customFormat="1" x14ac:dyDescent="0.35">
      <c r="A442" s="320"/>
      <c r="C442" s="232"/>
      <c r="D442" s="343"/>
      <c r="E442" s="343"/>
    </row>
    <row r="443" spans="1:5" s="230" customFormat="1" x14ac:dyDescent="0.35">
      <c r="A443" s="320"/>
      <c r="C443" s="232"/>
      <c r="D443" s="343"/>
      <c r="E443" s="343"/>
    </row>
    <row r="444" spans="1:5" s="230" customFormat="1" x14ac:dyDescent="0.35">
      <c r="A444" s="320"/>
      <c r="C444" s="232"/>
      <c r="D444" s="343"/>
      <c r="E444" s="343"/>
    </row>
    <row r="445" spans="1:5" s="230" customFormat="1" x14ac:dyDescent="0.35">
      <c r="A445" s="320"/>
      <c r="C445" s="232"/>
      <c r="D445" s="343"/>
      <c r="E445" s="343"/>
    </row>
    <row r="446" spans="1:5" s="230" customFormat="1" x14ac:dyDescent="0.35">
      <c r="A446" s="320"/>
      <c r="C446" s="232"/>
      <c r="D446" s="343"/>
      <c r="E446" s="343"/>
    </row>
    <row r="447" spans="1:5" s="230" customFormat="1" x14ac:dyDescent="0.35">
      <c r="A447" s="320"/>
      <c r="C447" s="232"/>
      <c r="D447" s="343"/>
      <c r="E447" s="343"/>
    </row>
    <row r="448" spans="1:5" s="230" customFormat="1" x14ac:dyDescent="0.35">
      <c r="A448" s="320"/>
      <c r="C448" s="232"/>
      <c r="D448" s="343"/>
      <c r="E448" s="343"/>
    </row>
    <row r="449" spans="1:5" s="230" customFormat="1" x14ac:dyDescent="0.35">
      <c r="A449" s="320"/>
      <c r="C449" s="232"/>
      <c r="D449" s="343"/>
      <c r="E449" s="343"/>
    </row>
    <row r="450" spans="1:5" s="230" customFormat="1" x14ac:dyDescent="0.35">
      <c r="A450" s="320"/>
      <c r="C450" s="232"/>
      <c r="D450" s="343"/>
      <c r="E450" s="343"/>
    </row>
    <row r="451" spans="1:5" s="230" customFormat="1" x14ac:dyDescent="0.35">
      <c r="A451" s="320"/>
      <c r="C451" s="232"/>
      <c r="D451" s="343"/>
      <c r="E451" s="343"/>
    </row>
    <row r="452" spans="1:5" s="230" customFormat="1" x14ac:dyDescent="0.35">
      <c r="A452" s="320"/>
      <c r="C452" s="232"/>
      <c r="D452" s="343"/>
      <c r="E452" s="343"/>
    </row>
    <row r="453" spans="1:5" s="230" customFormat="1" x14ac:dyDescent="0.35">
      <c r="A453" s="320"/>
      <c r="C453" s="232"/>
      <c r="D453" s="343"/>
      <c r="E453" s="343"/>
    </row>
    <row r="454" spans="1:5" s="230" customFormat="1" x14ac:dyDescent="0.35">
      <c r="A454" s="320"/>
      <c r="C454" s="232"/>
      <c r="D454" s="343"/>
      <c r="E454" s="343"/>
    </row>
    <row r="455" spans="1:5" s="230" customFormat="1" x14ac:dyDescent="0.35">
      <c r="A455" s="320"/>
      <c r="C455" s="232"/>
      <c r="D455" s="343"/>
      <c r="E455" s="343"/>
    </row>
    <row r="456" spans="1:5" s="230" customFormat="1" x14ac:dyDescent="0.35">
      <c r="A456" s="320"/>
      <c r="C456" s="232"/>
      <c r="D456" s="343"/>
      <c r="E456" s="343"/>
    </row>
    <row r="457" spans="1:5" s="230" customFormat="1" x14ac:dyDescent="0.35">
      <c r="A457" s="320"/>
      <c r="C457" s="232"/>
      <c r="D457" s="343"/>
      <c r="E457" s="343"/>
    </row>
    <row r="458" spans="1:5" s="230" customFormat="1" x14ac:dyDescent="0.35">
      <c r="A458" s="320"/>
      <c r="C458" s="232"/>
      <c r="D458" s="343"/>
      <c r="E458" s="343"/>
    </row>
    <row r="459" spans="1:5" s="230" customFormat="1" x14ac:dyDescent="0.35">
      <c r="A459" s="320"/>
      <c r="C459" s="232"/>
      <c r="D459" s="343"/>
      <c r="E459" s="343"/>
    </row>
    <row r="460" spans="1:5" s="230" customFormat="1" x14ac:dyDescent="0.35">
      <c r="A460" s="320"/>
      <c r="C460" s="232"/>
      <c r="D460" s="343"/>
      <c r="E460" s="343"/>
    </row>
    <row r="461" spans="1:5" s="230" customFormat="1" x14ac:dyDescent="0.35">
      <c r="A461" s="320"/>
      <c r="C461" s="232"/>
      <c r="D461" s="343"/>
      <c r="E461" s="343"/>
    </row>
    <row r="462" spans="1:5" s="230" customFormat="1" x14ac:dyDescent="0.35">
      <c r="A462" s="320"/>
      <c r="C462" s="232"/>
      <c r="D462" s="343"/>
      <c r="E462" s="343"/>
    </row>
    <row r="463" spans="1:5" s="230" customFormat="1" x14ac:dyDescent="0.35">
      <c r="A463" s="320"/>
      <c r="C463" s="232"/>
      <c r="D463" s="343"/>
      <c r="E463" s="343"/>
    </row>
    <row r="464" spans="1:5" s="230" customFormat="1" x14ac:dyDescent="0.35">
      <c r="A464" s="320"/>
      <c r="C464" s="232"/>
      <c r="D464" s="343"/>
      <c r="E464" s="343"/>
    </row>
    <row r="465" spans="1:5" s="230" customFormat="1" x14ac:dyDescent="0.35">
      <c r="A465" s="320"/>
      <c r="C465" s="232"/>
      <c r="D465" s="343"/>
      <c r="E465" s="343"/>
    </row>
    <row r="466" spans="1:5" s="230" customFormat="1" x14ac:dyDescent="0.35">
      <c r="A466" s="320"/>
      <c r="C466" s="232"/>
      <c r="D466" s="343"/>
      <c r="E466" s="343"/>
    </row>
    <row r="467" spans="1:5" s="230" customFormat="1" x14ac:dyDescent="0.35">
      <c r="A467" s="320"/>
      <c r="C467" s="232"/>
      <c r="D467" s="343"/>
      <c r="E467" s="343"/>
    </row>
    <row r="468" spans="1:5" s="230" customFormat="1" x14ac:dyDescent="0.35">
      <c r="A468" s="320"/>
      <c r="C468" s="232"/>
      <c r="D468" s="343"/>
      <c r="E468" s="343"/>
    </row>
    <row r="469" spans="1:5" s="230" customFormat="1" x14ac:dyDescent="0.35">
      <c r="A469" s="320"/>
      <c r="C469" s="232"/>
      <c r="D469" s="343"/>
      <c r="E469" s="343"/>
    </row>
    <row r="470" spans="1:5" s="230" customFormat="1" x14ac:dyDescent="0.35">
      <c r="A470" s="320"/>
      <c r="C470" s="232"/>
      <c r="D470" s="343"/>
      <c r="E470" s="343"/>
    </row>
    <row r="471" spans="1:5" s="230" customFormat="1" x14ac:dyDescent="0.35">
      <c r="A471" s="320"/>
      <c r="C471" s="232"/>
      <c r="D471" s="343"/>
      <c r="E471" s="343"/>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Cover page</vt:lpstr>
      <vt:lpstr>Instructions business analyst</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TA805 Resource impact template</dc:title>
  <dc:creator/>
  <cp:lastModifiedBy/>
  <dcterms:created xsi:type="dcterms:W3CDTF">2022-07-11T13:15:49Z</dcterms:created>
  <dcterms:modified xsi:type="dcterms:W3CDTF">2022-11-21T08:40:19Z</dcterms:modified>
</cp:coreProperties>
</file>