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2CD32774-A638-4525-B3E6-71945349042C}" xr6:coauthVersionLast="47" xr6:coauthVersionMax="47" xr10:uidLastSave="{00000000-0000-0000-0000-000000000000}"/>
  <bookViews>
    <workbookView xWindow="28690" yWindow="-110" windowWidth="29020" windowHeight="158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input'!$A$1:$L$31</definedName>
    <definedName name="_xlnm.Print_Area" localSheetId="1">Guide!$A$1:$E$22</definedName>
    <definedName name="_xlnm.Print_Area" localSheetId="2">'Population selection'!$B$10:$J$23</definedName>
    <definedName name="_xlnm.Print_Area" localSheetId="6">'Resource impact over time'!$A$1:$W$39</definedName>
    <definedName name="_xlnm.Print_Area" localSheetId="5">'Resource impact template'!$A$1:$S$29</definedName>
    <definedName name="_xlnm.Print_Area" localSheetId="8">'RI phasing over years'!#REF!</definedName>
    <definedName name="_xlnm.Print_Area" localSheetId="9">'RI uptake year 1'!#REF!</definedName>
    <definedName name="_xlnm.Print_Area" localSheetId="4">'Unit costs'!$A$1:$M$105</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21" l="1"/>
  <c r="B25" i="41"/>
  <c r="B24" i="41"/>
  <c r="B22" i="41"/>
  <c r="B21" i="41"/>
  <c r="H12" i="21"/>
  <c r="H73" i="21"/>
  <c r="E22" i="21" l="1"/>
  <c r="J10" i="21"/>
  <c r="L10" i="21" s="1"/>
  <c r="J11" i="21" l="1"/>
  <c r="L11" i="21" s="1"/>
  <c r="I31" i="40"/>
  <c r="G31" i="40"/>
  <c r="D31" i="40"/>
  <c r="B31" i="40"/>
  <c r="B36" i="42"/>
  <c r="B35" i="42"/>
  <c r="B33" i="42"/>
  <c r="B32" i="42"/>
  <c r="L13" i="21" l="1"/>
  <c r="L12" i="21"/>
  <c r="E67" i="21"/>
  <c r="F67" i="21" s="1"/>
  <c r="H67" i="21" s="1"/>
  <c r="J67" i="21" s="1"/>
  <c r="L67" i="21" s="1"/>
  <c r="L68" i="21" s="1"/>
  <c r="B17" i="41" s="1"/>
  <c r="B28" i="42" s="1"/>
  <c r="E52" i="21"/>
  <c r="F52" i="21" s="1"/>
  <c r="H52" i="21" s="1"/>
  <c r="J52" i="21" s="1"/>
  <c r="L52" i="21" s="1"/>
  <c r="L53" i="21" s="1"/>
  <c r="B16" i="41" s="1"/>
  <c r="B27" i="42" s="1"/>
  <c r="E36" i="21"/>
  <c r="F36" i="21" s="1"/>
  <c r="H36" i="21" s="1"/>
  <c r="J36" i="21" s="1"/>
  <c r="L36" i="21" s="1"/>
  <c r="L37" i="21" s="1"/>
  <c r="B15" i="41" s="1"/>
  <c r="B26" i="42" s="1"/>
  <c r="J71" i="21" l="1"/>
  <c r="L71" i="21" s="1"/>
  <c r="J72" i="21"/>
  <c r="L72" i="21" s="1"/>
  <c r="L73" i="21" s="1"/>
  <c r="J56" i="21"/>
  <c r="L56" i="21" s="1"/>
  <c r="J57" i="21"/>
  <c r="L57" i="21" s="1"/>
  <c r="J40" i="21"/>
  <c r="L40" i="21" s="1"/>
  <c r="J41" i="21"/>
  <c r="L41" i="21" s="1"/>
  <c r="L42" i="21" s="1"/>
  <c r="B23" i="41" s="1"/>
  <c r="B34" i="42" s="1"/>
  <c r="L43" i="21" l="1"/>
  <c r="L74" i="21"/>
  <c r="L75" i="21" s="1"/>
  <c r="L44" i="21"/>
  <c r="L58" i="21"/>
  <c r="L59" i="21" s="1"/>
  <c r="F22" i="21"/>
  <c r="H22" i="21" s="1"/>
  <c r="J22" i="21" s="1"/>
  <c r="L22" i="21" s="1"/>
  <c r="L23" i="21" s="1"/>
  <c r="B14" i="41" s="1"/>
  <c r="B25" i="42" s="1"/>
  <c r="H26" i="21"/>
  <c r="J26" i="21" s="1"/>
  <c r="L26" i="21" s="1"/>
  <c r="L27" i="21" s="1"/>
  <c r="L28" i="21" l="1"/>
  <c r="N78" i="43" l="1"/>
  <c r="N76" i="43"/>
  <c r="D75" i="43"/>
  <c r="E75" i="43"/>
  <c r="F75" i="43"/>
  <c r="G75" i="43"/>
  <c r="H75" i="43"/>
  <c r="I75" i="43"/>
  <c r="J75" i="43"/>
  <c r="K75" i="43"/>
  <c r="L75" i="43"/>
  <c r="M75" i="43"/>
  <c r="N75" i="43"/>
  <c r="C75" i="43"/>
  <c r="AG15" i="42" l="1"/>
  <c r="AH15" i="42"/>
  <c r="AI15" i="42"/>
  <c r="AJ15" i="42"/>
  <c r="AK15"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E6" i="21" l="1"/>
  <c r="F6" i="21" l="1"/>
  <c r="H6" i="21" s="1"/>
  <c r="J6" i="21" s="1"/>
  <c r="L6" i="21" s="1"/>
  <c r="L7" i="21" s="1"/>
  <c r="L539" i="32"/>
  <c r="K539" i="32"/>
  <c r="J539" i="32"/>
  <c r="E539" i="32" s="1"/>
  <c r="I539" i="32"/>
  <c r="D539" i="32" s="1"/>
  <c r="H539" i="32"/>
  <c r="G539" i="32"/>
  <c r="C539" i="32"/>
  <c r="L14" i="21" l="1"/>
  <c r="B13" i="41"/>
  <c r="B24" i="42" s="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7" i="40" l="1"/>
  <c r="L13" i="42"/>
  <c r="L14" i="42" s="1"/>
  <c r="D13" i="42"/>
  <c r="D14" i="42" s="1"/>
  <c r="K13" i="42"/>
  <c r="K14" i="42" s="1"/>
  <c r="C13" i="42"/>
  <c r="C14" i="42" s="1"/>
  <c r="J13" i="42"/>
  <c r="J14" i="42" s="1"/>
  <c r="G13" i="42"/>
  <c r="G14" i="42" s="1"/>
  <c r="E13" i="42"/>
  <c r="E14" i="42" s="1"/>
  <c r="I13" i="42"/>
  <c r="I14" i="42" s="1"/>
  <c r="H13" i="42"/>
  <c r="H14" i="42" s="1"/>
  <c r="F13" i="42"/>
  <c r="F14" i="42" s="1"/>
  <c r="C14" i="40"/>
  <c r="E14" i="40" s="1"/>
  <c r="F28" i="42" l="1"/>
  <c r="F27" i="42"/>
  <c r="F26" i="42"/>
  <c r="F25" i="42"/>
  <c r="F24" i="42"/>
  <c r="H28" i="42"/>
  <c r="H27" i="42"/>
  <c r="H26" i="42"/>
  <c r="H25" i="42"/>
  <c r="H24" i="42"/>
  <c r="I28" i="42"/>
  <c r="I27" i="42"/>
  <c r="I26" i="42"/>
  <c r="I25" i="42"/>
  <c r="I24" i="42"/>
  <c r="E28" i="42"/>
  <c r="E27" i="42"/>
  <c r="E26" i="42"/>
  <c r="E25" i="42"/>
  <c r="E24" i="42"/>
  <c r="G28" i="42"/>
  <c r="G27" i="42"/>
  <c r="G26" i="42"/>
  <c r="G25" i="42"/>
  <c r="G24" i="42"/>
  <c r="J28" i="42"/>
  <c r="J27" i="42"/>
  <c r="J26" i="42"/>
  <c r="J25" i="42"/>
  <c r="J24" i="42"/>
  <c r="C28" i="42"/>
  <c r="C27" i="42"/>
  <c r="C26" i="42"/>
  <c r="C25" i="42"/>
  <c r="C24" i="42"/>
  <c r="C32" i="42" s="1"/>
  <c r="K28" i="42"/>
  <c r="K27" i="42"/>
  <c r="K26" i="42"/>
  <c r="K25" i="42"/>
  <c r="K24" i="42"/>
  <c r="D28" i="42"/>
  <c r="D27" i="42"/>
  <c r="D26" i="42"/>
  <c r="D25" i="42"/>
  <c r="D24" i="42"/>
  <c r="L28" i="42"/>
  <c r="L27" i="42"/>
  <c r="L26" i="42"/>
  <c r="L25" i="42"/>
  <c r="L24" i="42"/>
  <c r="H15" i="40"/>
  <c r="H16" i="40" s="1"/>
  <c r="E15" i="40"/>
  <c r="E16" i="40" s="1"/>
  <c r="K22" i="32"/>
  <c r="H14" i="40"/>
  <c r="L5" i="41" l="1"/>
  <c r="L21" i="41" s="1"/>
  <c r="L32" i="42"/>
  <c r="R25" i="42"/>
  <c r="W25" i="42" s="1"/>
  <c r="L6" i="41"/>
  <c r="L22" i="41" s="1"/>
  <c r="L33" i="42"/>
  <c r="R26" i="42"/>
  <c r="W26" i="42" s="1"/>
  <c r="L7" i="41"/>
  <c r="L23" i="41" s="1"/>
  <c r="L34" i="42"/>
  <c r="R28" i="42"/>
  <c r="W28" i="42" s="1"/>
  <c r="L9" i="41"/>
  <c r="L25" i="41" s="1"/>
  <c r="L36" i="42"/>
  <c r="D5" i="41"/>
  <c r="D32" i="42"/>
  <c r="D6" i="41"/>
  <c r="D33" i="42"/>
  <c r="D7" i="41"/>
  <c r="D34" i="42"/>
  <c r="D8" i="41"/>
  <c r="D35" i="42"/>
  <c r="D9" i="41"/>
  <c r="D36" i="42"/>
  <c r="K5" i="41"/>
  <c r="K21" i="41" s="1"/>
  <c r="K32" i="42"/>
  <c r="Q25" i="42"/>
  <c r="V25" i="42" s="1"/>
  <c r="K6" i="41"/>
  <c r="K22" i="41" s="1"/>
  <c r="K33" i="42"/>
  <c r="Q26" i="42"/>
  <c r="V26" i="42" s="1"/>
  <c r="K7" i="41"/>
  <c r="K23" i="41" s="1"/>
  <c r="K34" i="42"/>
  <c r="Q28" i="42"/>
  <c r="V28" i="42" s="1"/>
  <c r="K9" i="41"/>
  <c r="K25" i="41" s="1"/>
  <c r="K36" i="42"/>
  <c r="C5" i="41"/>
  <c r="C6" i="41"/>
  <c r="C33" i="42"/>
  <c r="C7" i="41"/>
  <c r="C34" i="42"/>
  <c r="C8" i="41"/>
  <c r="C35" i="42"/>
  <c r="C9" i="41"/>
  <c r="C36" i="42"/>
  <c r="J5" i="41"/>
  <c r="J21" i="41" s="1"/>
  <c r="J32" i="42"/>
  <c r="P25" i="42"/>
  <c r="U25" i="42" s="1"/>
  <c r="J6" i="41"/>
  <c r="J22" i="41" s="1"/>
  <c r="J33" i="42"/>
  <c r="P26" i="42"/>
  <c r="U26" i="42" s="1"/>
  <c r="J7" i="41"/>
  <c r="J23" i="41" s="1"/>
  <c r="J34" i="42"/>
  <c r="P28" i="42"/>
  <c r="U28" i="42" s="1"/>
  <c r="J9" i="41"/>
  <c r="J25" i="41" s="1"/>
  <c r="J36" i="42"/>
  <c r="G5" i="41"/>
  <c r="G32" i="42"/>
  <c r="G6" i="41"/>
  <c r="G33" i="42"/>
  <c r="G7" i="41"/>
  <c r="G34" i="42"/>
  <c r="G8" i="41"/>
  <c r="G35" i="42"/>
  <c r="G9" i="41"/>
  <c r="G36" i="42"/>
  <c r="E5" i="41"/>
  <c r="E32" i="42"/>
  <c r="E6" i="41"/>
  <c r="E33" i="42"/>
  <c r="E7" i="41"/>
  <c r="E34" i="42"/>
  <c r="E8" i="41"/>
  <c r="E35" i="42"/>
  <c r="E9" i="41"/>
  <c r="E36" i="42"/>
  <c r="I5" i="41"/>
  <c r="I21" i="41" s="1"/>
  <c r="I32" i="42"/>
  <c r="I6" i="41"/>
  <c r="I22" i="41" s="1"/>
  <c r="I33" i="42"/>
  <c r="I7" i="41"/>
  <c r="I23" i="41" s="1"/>
  <c r="I34" i="42"/>
  <c r="I8" i="41"/>
  <c r="I24" i="41" s="1"/>
  <c r="I35" i="42"/>
  <c r="I9" i="41"/>
  <c r="I25" i="41" s="1"/>
  <c r="I36" i="42"/>
  <c r="H5" i="41"/>
  <c r="H21" i="41" s="1"/>
  <c r="H32" i="42"/>
  <c r="H6" i="41"/>
  <c r="H22" i="41" s="1"/>
  <c r="H33" i="42"/>
  <c r="H7" i="41"/>
  <c r="H23" i="41" s="1"/>
  <c r="H34" i="42"/>
  <c r="H8" i="41"/>
  <c r="H35" i="42"/>
  <c r="H9" i="41"/>
  <c r="H25" i="41" s="1"/>
  <c r="H36" i="42"/>
  <c r="F5" i="41"/>
  <c r="F32" i="42"/>
  <c r="F6" i="41"/>
  <c r="F33" i="42"/>
  <c r="F7" i="41"/>
  <c r="F34" i="42"/>
  <c r="F8" i="41"/>
  <c r="F35" i="42"/>
  <c r="F9" i="41"/>
  <c r="F36" i="42"/>
  <c r="R27" i="42"/>
  <c r="W27" i="42" s="1"/>
  <c r="L8" i="41"/>
  <c r="L24" i="41" s="1"/>
  <c r="L35" i="42"/>
  <c r="Q27" i="42"/>
  <c r="V27" i="42" s="1"/>
  <c r="K8" i="41"/>
  <c r="K24" i="41" s="1"/>
  <c r="K35" i="42"/>
  <c r="P27" i="42"/>
  <c r="U27" i="42" s="1"/>
  <c r="J8" i="41"/>
  <c r="J24" i="41" s="1"/>
  <c r="J35" i="42"/>
  <c r="L29" i="42"/>
  <c r="R24" i="42"/>
  <c r="AD24" i="42" s="1"/>
  <c r="D29" i="42"/>
  <c r="K29" i="42"/>
  <c r="Q24" i="42"/>
  <c r="AC24" i="42" s="1"/>
  <c r="C29" i="42"/>
  <c r="Y24" i="42"/>
  <c r="AF24" i="42"/>
  <c r="J29" i="42"/>
  <c r="P24" i="42"/>
  <c r="AB24" i="42" s="1"/>
  <c r="G29" i="42"/>
  <c r="E29" i="42"/>
  <c r="I29" i="42"/>
  <c r="O24" i="42"/>
  <c r="O25" i="42"/>
  <c r="T25" i="42" s="1"/>
  <c r="O26" i="42"/>
  <c r="T26" i="42" s="1"/>
  <c r="O27" i="42"/>
  <c r="T27" i="42" s="1"/>
  <c r="O28" i="42"/>
  <c r="T28" i="42" s="1"/>
  <c r="H29" i="42"/>
  <c r="N24" i="42"/>
  <c r="N25" i="42"/>
  <c r="S25" i="42" s="1"/>
  <c r="N26" i="42"/>
  <c r="S26" i="42" s="1"/>
  <c r="N27" i="42"/>
  <c r="S27" i="42" s="1"/>
  <c r="N28" i="42"/>
  <c r="S28" i="42" s="1"/>
  <c r="F29" i="42"/>
  <c r="J15" i="40"/>
  <c r="J16" i="40" s="1"/>
  <c r="H17" i="40"/>
  <c r="H18" i="40" s="1"/>
  <c r="C18" i="40"/>
  <c r="N36" i="42" l="1"/>
  <c r="S36" i="42" s="1"/>
  <c r="N33" i="42"/>
  <c r="S33" i="42" s="1"/>
  <c r="O34" i="42"/>
  <c r="T34" i="42" s="1"/>
  <c r="O36" i="42"/>
  <c r="T36" i="42" s="1"/>
  <c r="N35" i="42"/>
  <c r="S35" i="42" s="1"/>
  <c r="O33" i="42"/>
  <c r="T33" i="42" s="1"/>
  <c r="N34" i="42"/>
  <c r="S34" i="42" s="1"/>
  <c r="O35" i="42"/>
  <c r="T35" i="42" s="1"/>
  <c r="J16" i="41"/>
  <c r="K16" i="41"/>
  <c r="L16" i="41"/>
  <c r="F17" i="41"/>
  <c r="F25" i="41"/>
  <c r="F16" i="41"/>
  <c r="F24" i="41"/>
  <c r="F15" i="41"/>
  <c r="F23" i="41"/>
  <c r="F14" i="41"/>
  <c r="F22" i="41"/>
  <c r="F37" i="42"/>
  <c r="F21" i="41"/>
  <c r="F10" i="41"/>
  <c r="F13" i="41"/>
  <c r="H17" i="41"/>
  <c r="N9" i="41"/>
  <c r="H24" i="41"/>
  <c r="H16" i="41"/>
  <c r="N8" i="41"/>
  <c r="H15" i="41"/>
  <c r="N7" i="41"/>
  <c r="H14" i="41"/>
  <c r="N6" i="41"/>
  <c r="H37" i="42"/>
  <c r="N32" i="42"/>
  <c r="H10" i="41"/>
  <c r="H13" i="41"/>
  <c r="N5" i="41"/>
  <c r="I17" i="41"/>
  <c r="O9" i="41"/>
  <c r="I16" i="41"/>
  <c r="O8" i="41"/>
  <c r="I15" i="41"/>
  <c r="O7" i="41"/>
  <c r="I14" i="41"/>
  <c r="O6" i="41"/>
  <c r="I37" i="42"/>
  <c r="O32" i="42"/>
  <c r="I10" i="41"/>
  <c r="I13" i="41"/>
  <c r="O5" i="41"/>
  <c r="E17" i="41"/>
  <c r="E25" i="41"/>
  <c r="E16" i="41"/>
  <c r="E24" i="41"/>
  <c r="E15" i="41"/>
  <c r="E23" i="41"/>
  <c r="E14" i="41"/>
  <c r="E22" i="41"/>
  <c r="E37" i="42"/>
  <c r="E21" i="41"/>
  <c r="E10" i="41"/>
  <c r="E13" i="41"/>
  <c r="G17" i="41"/>
  <c r="G25" i="41"/>
  <c r="G16" i="41"/>
  <c r="G24" i="41"/>
  <c r="G15" i="41"/>
  <c r="G23" i="41"/>
  <c r="G14" i="41"/>
  <c r="G22" i="41"/>
  <c r="G37" i="42"/>
  <c r="G21" i="41"/>
  <c r="G10" i="41"/>
  <c r="G13" i="41"/>
  <c r="P36" i="42"/>
  <c r="U36" i="42" s="1"/>
  <c r="J17" i="41"/>
  <c r="P9" i="41"/>
  <c r="P34" i="42"/>
  <c r="U34" i="42" s="1"/>
  <c r="J15" i="41"/>
  <c r="P7" i="41"/>
  <c r="P33" i="42"/>
  <c r="U33" i="42" s="1"/>
  <c r="J14" i="41"/>
  <c r="P6" i="41"/>
  <c r="P32" i="42"/>
  <c r="U32" i="42" s="1"/>
  <c r="J13" i="41"/>
  <c r="P5" i="41"/>
  <c r="C17" i="41"/>
  <c r="C25" i="41"/>
  <c r="C16" i="41"/>
  <c r="C24" i="41"/>
  <c r="C15" i="41"/>
  <c r="C23" i="41"/>
  <c r="C14" i="41"/>
  <c r="C22" i="41"/>
  <c r="C37" i="42"/>
  <c r="C21" i="41"/>
  <c r="C10" i="41"/>
  <c r="C13" i="41"/>
  <c r="Q36" i="42"/>
  <c r="V36" i="42" s="1"/>
  <c r="K17" i="41"/>
  <c r="Q9" i="41"/>
  <c r="Q34" i="42"/>
  <c r="V34" i="42" s="1"/>
  <c r="K15" i="41"/>
  <c r="Q7" i="41"/>
  <c r="Q33" i="42"/>
  <c r="V33" i="42" s="1"/>
  <c r="K14" i="41"/>
  <c r="Q14" i="41" s="1"/>
  <c r="Q6" i="41"/>
  <c r="Q32" i="42"/>
  <c r="V32" i="42" s="1"/>
  <c r="K13" i="41"/>
  <c r="Q5" i="41"/>
  <c r="D17" i="41"/>
  <c r="D25" i="41"/>
  <c r="D16" i="41"/>
  <c r="D24" i="41"/>
  <c r="D15" i="41"/>
  <c r="D23" i="41"/>
  <c r="D14" i="41"/>
  <c r="D22" i="41"/>
  <c r="D37" i="42"/>
  <c r="D21" i="41"/>
  <c r="D10" i="41"/>
  <c r="D13" i="41"/>
  <c r="R36" i="42"/>
  <c r="W36" i="42" s="1"/>
  <c r="L17" i="41"/>
  <c r="R9" i="41"/>
  <c r="R34" i="42"/>
  <c r="W34" i="42" s="1"/>
  <c r="L15" i="41"/>
  <c r="R7" i="41"/>
  <c r="R33" i="42"/>
  <c r="W33" i="42" s="1"/>
  <c r="L14" i="41"/>
  <c r="R6" i="41"/>
  <c r="R32" i="42"/>
  <c r="W32" i="42" s="1"/>
  <c r="L13" i="41"/>
  <c r="R5" i="41"/>
  <c r="L37" i="42"/>
  <c r="R35" i="42"/>
  <c r="L10" i="41"/>
  <c r="R8" i="41"/>
  <c r="K37" i="42"/>
  <c r="Q35" i="42"/>
  <c r="K10" i="41"/>
  <c r="Q8" i="41"/>
  <c r="J37" i="42"/>
  <c r="P35" i="42"/>
  <c r="J10" i="41"/>
  <c r="P8" i="41"/>
  <c r="N29" i="42"/>
  <c r="Z29" i="42" s="1"/>
  <c r="S24" i="42"/>
  <c r="S29" i="42" s="1"/>
  <c r="Z24" i="42"/>
  <c r="O29" i="42"/>
  <c r="AA29" i="42" s="1"/>
  <c r="T24" i="42"/>
  <c r="T29" i="42" s="1"/>
  <c r="AA24" i="42"/>
  <c r="P29" i="42"/>
  <c r="AB29" i="42" s="1"/>
  <c r="U24" i="42"/>
  <c r="U29" i="42" s="1"/>
  <c r="Y29" i="42"/>
  <c r="AF29" i="42"/>
  <c r="Q29" i="42"/>
  <c r="AC29" i="42" s="1"/>
  <c r="V24" i="42"/>
  <c r="R29" i="42"/>
  <c r="AD29" i="42" s="1"/>
  <c r="W24" i="42"/>
  <c r="C19" i="40"/>
  <c r="C20" i="40" s="1"/>
  <c r="H19" i="40"/>
  <c r="H20" i="40" s="1"/>
  <c r="J14" i="40"/>
  <c r="J17" i="40" s="1"/>
  <c r="J18" i="40" s="1"/>
  <c r="E17" i="40"/>
  <c r="E18" i="40" s="1"/>
  <c r="P16" i="41" l="1"/>
  <c r="Q15" i="41"/>
  <c r="Q10" i="41"/>
  <c r="O10" i="41"/>
  <c r="P10" i="41"/>
  <c r="R14" i="41"/>
  <c r="P23" i="41"/>
  <c r="Q21" i="41"/>
  <c r="R21" i="41"/>
  <c r="Q16" i="41"/>
  <c r="N10" i="41"/>
  <c r="R10" i="41"/>
  <c r="P22" i="41"/>
  <c r="R16" i="41"/>
  <c r="E18" i="41"/>
  <c r="F18" i="41"/>
  <c r="P14" i="41"/>
  <c r="P17" i="41"/>
  <c r="K18" i="41"/>
  <c r="P25" i="41"/>
  <c r="R25" i="41"/>
  <c r="Q23" i="41"/>
  <c r="AI24" i="42"/>
  <c r="C26" i="41"/>
  <c r="AH24" i="42"/>
  <c r="J18" i="41"/>
  <c r="R13" i="41"/>
  <c r="Q13" i="41"/>
  <c r="R17" i="41"/>
  <c r="Q22" i="41"/>
  <c r="E26" i="41"/>
  <c r="F26" i="41"/>
  <c r="D18" i="41"/>
  <c r="G18" i="41"/>
  <c r="R22" i="41"/>
  <c r="R15" i="41"/>
  <c r="Q17" i="41"/>
  <c r="P13" i="41"/>
  <c r="P15" i="41"/>
  <c r="AG24" i="42"/>
  <c r="L18" i="41"/>
  <c r="R23" i="41"/>
  <c r="D26" i="41"/>
  <c r="Q25" i="41"/>
  <c r="P21" i="41"/>
  <c r="G26" i="41"/>
  <c r="O13" i="41"/>
  <c r="I18" i="41"/>
  <c r="I26" i="41"/>
  <c r="O21" i="41"/>
  <c r="O37" i="42"/>
  <c r="T32" i="42"/>
  <c r="T37" i="42" s="1"/>
  <c r="T43" i="42" s="1"/>
  <c r="O14" i="41"/>
  <c r="O22" i="41"/>
  <c r="O15" i="41"/>
  <c r="O23" i="41"/>
  <c r="O16" i="41"/>
  <c r="O24" i="41"/>
  <c r="O17" i="41"/>
  <c r="O25" i="41"/>
  <c r="N13" i="41"/>
  <c r="H18" i="41"/>
  <c r="H26" i="41"/>
  <c r="N21" i="41"/>
  <c r="N37" i="42"/>
  <c r="S32" i="42"/>
  <c r="S37" i="42" s="1"/>
  <c r="S43" i="42" s="1"/>
  <c r="N14" i="41"/>
  <c r="N22" i="41"/>
  <c r="N15" i="41"/>
  <c r="N23" i="41"/>
  <c r="N16" i="41"/>
  <c r="N24" i="41"/>
  <c r="N17" i="41"/>
  <c r="N25" i="41"/>
  <c r="R24" i="41"/>
  <c r="L26" i="41"/>
  <c r="Q24" i="41"/>
  <c r="K26" i="41"/>
  <c r="P24" i="41"/>
  <c r="J26" i="41"/>
  <c r="W35" i="42"/>
  <c r="W37" i="42" s="1"/>
  <c r="W43" i="42" s="1"/>
  <c r="R37" i="42"/>
  <c r="V35" i="42"/>
  <c r="V37" i="42" s="1"/>
  <c r="V43" i="42" s="1"/>
  <c r="Q37" i="42"/>
  <c r="U35" i="42"/>
  <c r="U37" i="42" s="1"/>
  <c r="U43" i="42" s="1"/>
  <c r="P37" i="42"/>
  <c r="U41" i="42"/>
  <c r="T41" i="42"/>
  <c r="S41" i="42"/>
  <c r="W29" i="42"/>
  <c r="AK29" i="42" s="1"/>
  <c r="AK24" i="42"/>
  <c r="V29" i="42"/>
  <c r="AJ29" i="42" s="1"/>
  <c r="AJ24" i="42"/>
  <c r="AI29" i="42"/>
  <c r="AG29" i="42"/>
  <c r="AH29" i="42"/>
  <c r="H22" i="40"/>
  <c r="H21" i="40"/>
  <c r="C22" i="40"/>
  <c r="C21" i="40"/>
  <c r="E19" i="40"/>
  <c r="E20" i="40" s="1"/>
  <c r="J19" i="40"/>
  <c r="J20" i="40" s="1"/>
  <c r="U39" i="42" l="1"/>
  <c r="Q18" i="41"/>
  <c r="P26" i="41"/>
  <c r="R18" i="41"/>
  <c r="P18" i="41"/>
  <c r="Q26" i="41"/>
  <c r="T39" i="42"/>
  <c r="S39" i="42"/>
  <c r="R26" i="41"/>
  <c r="N26" i="41"/>
  <c r="N18" i="41"/>
  <c r="O26" i="41"/>
  <c r="O18" i="41"/>
  <c r="V39" i="42"/>
  <c r="V41" i="42"/>
  <c r="W39" i="42"/>
  <c r="W41" i="42"/>
  <c r="J22" i="40"/>
  <c r="J21" i="40"/>
  <c r="H23" i="40"/>
  <c r="E22" i="40"/>
  <c r="E21" i="40"/>
  <c r="C23" i="40"/>
  <c r="P28" i="41" l="1"/>
  <c r="Q28" i="41"/>
  <c r="R28" i="41"/>
  <c r="O28" i="41"/>
  <c r="N28" i="41"/>
  <c r="C30" i="40"/>
  <c r="C29" i="40"/>
  <c r="C28" i="40"/>
  <c r="C27" i="40"/>
  <c r="C26" i="40"/>
  <c r="H30" i="40"/>
  <c r="H29" i="40"/>
  <c r="H28" i="40"/>
  <c r="H27" i="40"/>
  <c r="H26" i="40"/>
  <c r="J23" i="40"/>
  <c r="E23" i="40"/>
  <c r="H31" i="40" l="1"/>
  <c r="C31" i="40"/>
  <c r="E30" i="40"/>
  <c r="E29" i="40"/>
  <c r="E28" i="40"/>
  <c r="E27" i="40"/>
  <c r="E26" i="40"/>
  <c r="J30" i="40"/>
  <c r="J29" i="40"/>
  <c r="J28" i="40"/>
  <c r="J27" i="40"/>
  <c r="J26" i="40"/>
  <c r="E31" i="40" l="1"/>
  <c r="J31" i="40"/>
  <c r="C1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tc={7C76F5DE-B71C-4B62-8542-B1E722902E4C}</author>
    <author>tc={0406690B-526A-46F3-956A-64ECF8CC4DB8}</author>
  </authors>
  <commentList>
    <comment ref="C22" authorId="0" shapeId="0" xr:uid="{7C76F5DE-B71C-4B62-8542-B1E722902E4C}">
      <text>
        <t>[Threaded comment]
Your version of Excel allows you to read this threaded comment; however, any edits to it will get removed if the file is opened in a newer version of Excel. Learn more: https://go.microsoft.com/fwlink/?linkid=870924
Comment:
    This total daily dose is correct, as in the model, each dose was 1250 mg/m2.</t>
      </text>
    </comment>
    <comment ref="B26" authorId="1" shapeId="0" xr:uid="{0406690B-526A-46F3-956A-64ECF8CC4DB8}">
      <text>
        <t>[Threaded comment]
Your version of Excel allows you to read this threaded comment; however, any edits to it will get removed if the file is opened in a newer version of Excel. Learn more: https://go.microsoft.com/fwlink/?linkid=870924
Comment:
    No subsequent attendance cost were captured in the model.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2"/>
            <color indexed="81"/>
            <rFont val="Arial"/>
            <family val="2"/>
          </rPr>
          <t>Notes:</t>
        </r>
        <r>
          <rPr>
            <sz val="12"/>
            <color indexed="81"/>
            <rFont val="Arial"/>
            <family val="2"/>
          </rPr>
          <t xml:space="preserve">
After selecting the relevant population in the population selection worksheet, use the down menu in cell </t>
        </r>
        <r>
          <rPr>
            <b/>
            <sz val="12"/>
            <color indexed="81"/>
            <rFont val="Arial"/>
            <family val="2"/>
          </rPr>
          <t>B4</t>
        </r>
        <r>
          <rPr>
            <sz val="12"/>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t>
        </r>
        <r>
          <rPr>
            <sz val="10"/>
            <color indexed="81"/>
            <rFont val="Arial"/>
            <family val="2"/>
          </rPr>
          <t xml:space="preserve">
</t>
        </r>
      </text>
    </comment>
  </commentList>
</comments>
</file>

<file path=xl/sharedStrings.xml><?xml version="1.0" encoding="utf-8"?>
<sst xmlns="http://schemas.openxmlformats.org/spreadsheetml/2006/main" count="2316" uniqueCount="838">
  <si>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</si>
  <si>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</si>
  <si>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</si>
  <si>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</si>
  <si>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</si>
  <si>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</si>
  <si>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</si>
  <si>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</si>
  <si>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</si>
  <si>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</si>
  <si>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</si>
  <si>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</si>
  <si>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</si>
  <si>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</si>
  <si>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</si>
  <si>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</si>
  <si>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</si>
  <si>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</si>
  <si>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</si>
  <si>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</si>
  <si>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</si>
  <si>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</si>
  <si>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</si>
  <si>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</si>
  <si>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</si>
  <si>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</si>
  <si>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</si>
  <si>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</si>
  <si>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</si>
  <si>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</si>
  <si>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</si>
  <si>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</si>
  <si>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</si>
  <si>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</si>
  <si>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</si>
  <si>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</si>
  <si>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</si>
  <si>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</si>
  <si>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</si>
  <si>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</si>
  <si>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</si>
  <si>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</si>
  <si>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</si>
  <si>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</si>
  <si>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</si>
  <si>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</si>
  <si>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</si>
  <si>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</si>
  <si>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</si>
  <si>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</si>
  <si>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</si>
  <si>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</si>
  <si>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</si>
  <si>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</si>
  <si>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</si>
  <si>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</si>
  <si>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</si>
  <si>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</si>
  <si>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</si>
  <si>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</si>
  <si>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</si>
  <si>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</si>
  <si>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</si>
  <si>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</si>
  <si>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</si>
  <si>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</si>
  <si>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</si>
  <si>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</si>
  <si>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</si>
  <si>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</si>
  <si>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</si>
  <si>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</si>
  <si>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</si>
  <si>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</si>
  <si>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</si>
  <si>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</si>
  <si>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</si>
  <si>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</si>
  <si>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</si>
  <si>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</si>
  <si>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</si>
  <si>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</si>
  <si>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</si>
  <si>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</si>
  <si>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</si>
  <si>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</si>
  <si>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</si>
  <si>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</si>
  <si>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</si>
  <si>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</si>
  <si>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</si>
  <si>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</si>
  <si>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</si>
  <si>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</si>
  <si>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</si>
  <si>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</si>
  <si>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</si>
  <si>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</si>
  <si>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</si>
  <si>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</si>
  <si>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</si>
  <si>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</si>
  <si>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</si>
  <si>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</si>
  <si>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</si>
  <si>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</si>
  <si>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</si>
  <si>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</si>
  <si>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</si>
  <si>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</si>
  <si>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</si>
  <si>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</si>
  <si>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</si>
  <si>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</si>
  <si>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</si>
  <si>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</si>
  <si>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</si>
  <si>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</si>
  <si>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</si>
  <si>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</si>
  <si>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</si>
  <si>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</si>
  <si>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</si>
  <si>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</si>
  <si>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</si>
  <si>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</si>
  <si>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</si>
  <si>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</si>
  <si>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</si>
  <si>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</si>
  <si>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</si>
  <si>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</si>
  <si>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</si>
  <si>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</si>
  <si>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</si>
  <si>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</si>
  <si>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</si>
  <si>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</si>
  <si>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</si>
  <si>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</si>
  <si>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</si>
  <si>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</si>
  <si>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</si>
  <si>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</si>
  <si>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</si>
  <si>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</si>
  <si>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</si>
  <si>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</si>
  <si>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</si>
  <si>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</si>
  <si>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</si>
  <si>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</si>
  <si>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</si>
  <si>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</si>
  <si>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</si>
  <si>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</si>
  <si>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</si>
  <si>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</si>
  <si>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</si>
  <si>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</si>
  <si>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</si>
  <si>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</si>
  <si>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</si>
  <si>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</si>
  <si>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</si>
  <si>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</si>
  <si>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</si>
  <si>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</si>
  <si>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</si>
  <si>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</si>
  <si>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</si>
  <si>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</si>
  <si>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</si>
  <si>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</si>
  <si>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</si>
  <si>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</si>
  <si>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</si>
  <si>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</si>
  <si>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</si>
  <si>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</si>
  <si>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</si>
  <si>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</si>
  <si>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</si>
  <si>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</si>
  <si>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</si>
  <si>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</si>
  <si>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</si>
  <si>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</si>
  <si>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</si>
  <si>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</si>
  <si>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</si>
  <si>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</si>
  <si>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</si>
  <si>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</si>
  <si>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</si>
  <si>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</si>
  <si>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</si>
  <si>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</si>
  <si>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</si>
  <si>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</si>
  <si>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</si>
  <si>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</si>
  <si>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</si>
  <si>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</si>
  <si>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</si>
  <si>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</si>
  <si>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</si>
  <si>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</si>
  <si>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</si>
  <si>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</si>
  <si>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</si>
  <si>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</si>
  <si>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</si>
  <si>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</si>
  <si>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</si>
  <si>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</si>
  <si>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</si>
  <si>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</si>
  <si>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</si>
  <si>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</si>
  <si>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</si>
  <si>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</si>
  <si>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</si>
  <si>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</si>
  <si>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</si>
  <si>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</si>
  <si>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</si>
  <si>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</si>
  <si>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</si>
  <si>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</si>
  <si>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</si>
  <si>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</si>
  <si>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</si>
  <si>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</si>
  <si>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</si>
  <si>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</si>
  <si>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</si>
  <si>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</si>
  <si>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</si>
  <si>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</si>
  <si>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</si>
  <si>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</si>
  <si>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</si>
  <si>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</si>
  <si>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</si>
  <si>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</si>
  <si>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</si>
  <si>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</si>
  <si>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</si>
  <si>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</si>
  <si>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</si>
  <si>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</si>
  <si>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</si>
  <si>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</si>
  <si>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</si>
  <si>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</si>
  <si>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</si>
  <si>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</si>
  <si>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</si>
  <si>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</si>
  <si>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</si>
  <si>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</si>
  <si>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</si>
  <si>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</si>
  <si>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</si>
  <si>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</si>
  <si>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</si>
  <si>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</si>
  <si>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</si>
  <si>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</si>
  <si>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</si>
  <si>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</si>
  <si>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</si>
  <si>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</si>
  <si>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</si>
  <si>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</si>
  <si>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</si>
  <si>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</si>
  <si>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</si>
  <si>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</si>
  <si>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</si>
  <si>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</si>
  <si>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</si>
  <si>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</si>
  <si>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</si>
  <si>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</si>
  <si>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</si>
  <si>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</si>
  <si>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</si>
  <si>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</si>
  <si>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</si>
  <si>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</si>
  <si>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</si>
  <si>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</si>
  <si>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</si>
  <si>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</si>
  <si>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</si>
  <si>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</si>
  <si>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</si>
  <si>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</si>
  <si>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</si>
  <si>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</si>
  <si>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</si>
  <si>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</si>
  <si>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</si>
  <si>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</si>
  <si>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</si>
  <si>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</si>
  <si>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</si>
  <si>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</si>
  <si>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</si>
  <si>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</si>
  <si>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</si>
  <si>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</si>
  <si>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</si>
  <si>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</si>
  <si>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</si>
  <si>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</si>
  <si>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</si>
  <si>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</si>
  <si>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</si>
  <si>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</si>
  <si>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</si>
  <si>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</si>
  <si>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</si>
  <si>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</si>
  <si>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</si>
  <si>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</si>
  <si>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</si>
  <si>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</si>
  <si>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</si>
  <si>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</si>
  <si>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</si>
  <si>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</si>
  <si>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</si>
  <si>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</si>
  <si>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</si>
  <si>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</si>
  <si>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</si>
  <si>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</si>
  <si>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</si>
  <si>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</si>
  <si>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</si>
  <si>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</si>
  <si>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</si>
  <si>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</si>
  <si>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</si>
  <si>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</si>
  <si>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</si>
  <si>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</si>
  <si>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</si>
  <si>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</si>
  <si>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</si>
  <si>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</si>
  <si>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</si>
  <si>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</si>
  <si>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</si>
  <si>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</si>
  <si>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</si>
  <si>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</si>
  <si>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</si>
  <si>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</si>
  <si>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</si>
  <si>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</si>
  <si>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</si>
  <si>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</si>
  <si>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</si>
  <si>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</si>
  <si>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</si>
  <si>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</si>
  <si>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</si>
  <si>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</si>
  <si>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</si>
  <si>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</si>
  <si>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</si>
  <si>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</si>
  <si>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</si>
  <si>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</si>
  <si>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</si>
  <si>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</si>
  <si>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</si>
  <si>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</si>
  <si>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</si>
  <si>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</si>
  <si>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</si>
  <si>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</si>
  <si>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</si>
  <si>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</si>
  <si>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</si>
  <si>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</si>
  <si>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</si>
  <si>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</si>
  <si>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</si>
  <si>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</si>
  <si>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</si>
  <si>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</si>
  <si>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</si>
  <si>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</si>
  <si>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</si>
  <si>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</si>
  <si>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</si>
  <si>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</si>
  <si>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</si>
  <si>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</si>
  <si>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</si>
  <si>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</si>
  <si>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</si>
  <si>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</si>
  <si>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</si>
  <si>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</si>
  <si>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</si>
  <si>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</si>
  <si>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</si>
  <si>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</si>
  <si>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</si>
  <si>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</si>
  <si>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</si>
  <si>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</si>
  <si>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</si>
  <si>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</si>
  <si>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</si>
  <si>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</si>
  <si>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</si>
  <si>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</si>
  <si>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</si>
  <si>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</si>
  <si>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</si>
  <si>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</si>
  <si>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</si>
  <si>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</si>
  <si>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</si>
  <si>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</si>
  <si>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</si>
  <si>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</si>
  <si>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</si>
  <si>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</si>
  <si>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</si>
  <si>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</si>
  <si>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</si>
  <si>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</si>
  <si>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</si>
  <si>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</si>
  <si>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</si>
  <si>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</si>
  <si>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</si>
  <si>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</si>
  <si>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</si>
  <si>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</si>
  <si>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</si>
  <si>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</si>
  <si>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</si>
  <si>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</si>
  <si>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</si>
  <si>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</si>
  <si>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</si>
  <si>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</si>
  <si>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</si>
  <si>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</si>
  <si>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</si>
  <si>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</si>
  <si>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</si>
  <si>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</si>
  <si>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</si>
  <si>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</si>
  <si>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</si>
  <si>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</si>
  <si>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</si>
  <si>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</si>
  <si>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</si>
  <si>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</si>
  <si>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</si>
  <si>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</si>
  <si>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</si>
  <si>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</si>
  <si>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</si>
  <si>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</si>
  <si>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</si>
  <si>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</si>
  <si>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</si>
  <si>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</si>
  <si>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</si>
  <si>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SB13Z Deliver more complex parenteral chemotherapy at first Attendance</t>
  </si>
  <si>
    <t>Administration costs</t>
  </si>
  <si>
    <t>% of people</t>
  </si>
  <si>
    <t>NICE assumptions current practice</t>
  </si>
  <si>
    <t>Number of people</t>
  </si>
  <si>
    <t>Dosage required per cycle (mg)</t>
  </si>
  <si>
    <t>Unit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</si>
  <si>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</si>
  <si>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</si>
  <si>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</si>
  <si>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</si>
  <si>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</si>
  <si>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</si>
  <si>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</si>
  <si>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Proportion of population</t>
  </si>
  <si>
    <t xml:space="preserve">Organisation type </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</si>
  <si>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</si>
  <si>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</si>
  <si>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</si>
  <si>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</si>
  <si>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</si>
  <si>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</si>
  <si>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</si>
  <si>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</si>
  <si>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</si>
  <si>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</si>
  <si>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</si>
  <si>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</si>
  <si>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</si>
  <si>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</si>
  <si>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</si>
  <si>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</si>
  <si>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</si>
  <si>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</si>
  <si>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</si>
  <si>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</si>
  <si>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</si>
  <si>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</si>
  <si>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</si>
  <si>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</si>
  <si>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</si>
  <si>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</si>
  <si>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</si>
  <si>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</si>
  <si>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</si>
  <si>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</si>
  <si>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</si>
  <si>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</si>
  <si>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</si>
  <si>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</si>
  <si>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</si>
  <si>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</si>
  <si>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</si>
  <si>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</si>
  <si>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</si>
  <si>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</si>
  <si>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</si>
  <si>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</si>
  <si>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</si>
  <si>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</si>
  <si>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</si>
  <si>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</si>
  <si>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</si>
  <si>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</si>
  <si>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</si>
  <si>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</si>
  <si>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</si>
  <si>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</si>
  <si>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</si>
  <si>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</si>
  <si>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</si>
  <si>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</si>
  <si>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</si>
  <si>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</si>
  <si>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</si>
  <si>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</si>
  <si>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</si>
  <si>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</si>
  <si>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</si>
  <si>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</si>
  <si>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</si>
  <si>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</si>
  <si>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</si>
  <si>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</si>
  <si>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</si>
  <si>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</si>
  <si>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</si>
  <si>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</si>
  <si>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</si>
  <si>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</si>
  <si>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</si>
  <si>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</si>
  <si>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</si>
  <si>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</si>
  <si>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</si>
  <si>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</si>
  <si>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</si>
  <si>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</si>
  <si>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</si>
  <si>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</si>
  <si>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</si>
  <si>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</si>
  <si>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</si>
  <si>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</si>
  <si>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</si>
  <si>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</si>
  <si>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</si>
  <si>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</si>
  <si>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</si>
  <si>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</si>
  <si>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</si>
  <si>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</si>
  <si>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</si>
  <si>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</si>
  <si>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</si>
  <si>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</si>
  <si>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</si>
  <si>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</si>
  <si>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</si>
  <si>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</si>
  <si>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</si>
  <si>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</si>
  <si>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</si>
  <si>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</si>
  <si>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</si>
  <si>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</si>
  <si>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</si>
  <si>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</si>
  <si>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</si>
  <si>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</si>
  <si>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</si>
  <si>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</si>
  <si>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</si>
  <si>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</si>
  <si>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</si>
  <si>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</si>
  <si>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</si>
  <si>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</si>
  <si>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</si>
  <si>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</si>
  <si>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</si>
  <si>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</si>
  <si>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</si>
  <si>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</si>
  <si>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</si>
  <si>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</si>
  <si>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</si>
  <si>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</si>
  <si>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</si>
  <si>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</si>
  <si>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</si>
  <si>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</si>
  <si>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</si>
  <si>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</si>
  <si>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</si>
  <si>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</si>
  <si>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</si>
  <si>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</si>
  <si>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</si>
  <si>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</si>
  <si>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</si>
  <si>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</si>
  <si>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</si>
  <si>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</si>
  <si>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</si>
  <si>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</si>
  <si>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</si>
  <si>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</si>
  <si>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</si>
  <si>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</si>
  <si>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</si>
  <si>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</si>
  <si>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</si>
  <si>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</si>
  <si>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</si>
  <si>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</si>
  <si>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</si>
  <si>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</si>
  <si>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</si>
  <si>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</si>
  <si>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</si>
  <si>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</si>
  <si>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</si>
  <si>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</si>
  <si>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</si>
  <si>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</si>
  <si>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</si>
  <si>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</si>
  <si>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</si>
  <si>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</si>
  <si>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</si>
  <si>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</si>
  <si>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</si>
  <si>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</si>
  <si>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</si>
  <si>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</si>
  <si>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</si>
  <si>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</si>
  <si>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</si>
  <si>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</si>
  <si>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</si>
  <si>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</si>
  <si>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</si>
  <si>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</si>
  <si>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</si>
  <si>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</si>
  <si>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</si>
  <si>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</si>
  <si>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</si>
  <si>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</si>
  <si>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</si>
  <si>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</si>
  <si>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</si>
  <si>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</si>
  <si>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</si>
  <si>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</si>
  <si>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</si>
  <si>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</si>
  <si>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</si>
  <si>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</si>
  <si>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</si>
  <si>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</si>
  <si>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</si>
  <si>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</si>
  <si>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</si>
  <si>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</si>
  <si>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</si>
  <si>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</si>
  <si>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</si>
  <si>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</si>
  <si>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</si>
  <si>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</si>
  <si>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</si>
  <si>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</si>
  <si>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</si>
  <si>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</si>
  <si>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</si>
  <si>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</si>
  <si>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</si>
  <si>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</si>
  <si>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</si>
  <si>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</si>
  <si>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</si>
  <si>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</si>
  <si>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</si>
  <si>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</si>
  <si>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</si>
  <si>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</si>
  <si>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</si>
  <si>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</si>
  <si>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</si>
  <si>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</si>
  <si>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</si>
  <si>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</si>
  <si>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</si>
  <si>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</si>
  <si>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</si>
  <si>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</si>
  <si>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</si>
  <si>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</si>
  <si>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</si>
  <si>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</si>
  <si>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</si>
  <si>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</si>
  <si>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Administration costs based on 2022/23 National Tariff Payment System</t>
  </si>
  <si>
    <t>https://www.england.nhs.uk/pay-syst/national-tariff/national-tariff-payment-system/#National-Tariff-Payment-System</t>
  </si>
  <si>
    <t>Treatment cost</t>
  </si>
  <si>
    <t>Drug cost</t>
  </si>
  <si>
    <t>Number of cycles</t>
  </si>
  <si>
    <t>Cost per administration (local input)</t>
  </si>
  <si>
    <t>Administration cost</t>
  </si>
  <si>
    <t>Drug and administration cost</t>
  </si>
  <si>
    <t>Drug costs</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</si>
  <si>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</si>
  <si>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</si>
  <si>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</si>
  <si>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</si>
  <si>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</si>
  <si>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</si>
  <si>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</si>
  <si>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</si>
  <si>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</si>
  <si>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</si>
  <si>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</si>
  <si>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</si>
  <si>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</si>
  <si>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</si>
  <si>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r>
      <rPr>
        <sz val="11"/>
        <rFont val="Arial"/>
        <family val="2"/>
      </rPr>
      <t>The guidance covers</t>
    </r>
    <r>
      <rPr>
        <b/>
        <sz val="11"/>
        <color rgb="FFFF0000"/>
        <rFont val="Arial"/>
        <family val="2"/>
      </rPr>
      <t xml:space="preserve"> adults</t>
    </r>
  </si>
  <si>
    <t>Adult population</t>
  </si>
  <si>
    <r>
      <rPr>
        <b/>
        <sz val="11"/>
        <color rgb="FFFF0000"/>
        <rFont val="Arial"/>
        <family val="2"/>
      </rPr>
      <t>Adult population</t>
    </r>
    <r>
      <rPr>
        <sz val="11"/>
        <color theme="1"/>
        <rFont val="Arial"/>
        <family val="2"/>
      </rPr>
      <t xml:space="preserve"> forecast at 2026/27</t>
    </r>
  </si>
  <si>
    <t>Incidence of breast cancer</t>
  </si>
  <si>
    <t>Proportion of people with advanced or metastatic disease</t>
  </si>
  <si>
    <t>Proportion of people with triple negative breast cancer</t>
  </si>
  <si>
    <t>Proportion of people eligible for first line treatment (a)</t>
  </si>
  <si>
    <t>Proportion of people eligible for second line treatment (b)</t>
  </si>
  <si>
    <t>Proportion of people eligible for third line treatment (d) (proportion of (b))</t>
  </si>
  <si>
    <t>Cancer research UK</t>
  </si>
  <si>
    <t>National Cancer Registration and analysis service, cancer stage at diagnosis proportion of stage 3 and 4 of total staged cancers</t>
  </si>
  <si>
    <t>Proportion of people choosing sacituzumab govitecan</t>
  </si>
  <si>
    <t>Proportion of people choosing capecitabine</t>
  </si>
  <si>
    <t>Proportion of people choosing eribulin</t>
  </si>
  <si>
    <t>Proportion of people choosing vinorelbine</t>
  </si>
  <si>
    <t>Proportion of people choosing gemcitabine</t>
  </si>
  <si>
    <t>Number of 180 mg vials required per cycle</t>
  </si>
  <si>
    <t>Body weight is based on the average weight of patients in the company trial</t>
  </si>
  <si>
    <t>Sacituzumab govitecan, intravenous infusion</t>
  </si>
  <si>
    <t>10mg/kg on days 1 and 8 of 21 day cycle</t>
  </si>
  <si>
    <t>Sacituzumab govitecan is available with a discount to the list price that is commercial in confidence, please enter the discounted price in the blue cell above.</t>
  </si>
  <si>
    <t>Capecitabine, oral</t>
  </si>
  <si>
    <t>Twice daily dose for 14 days per 21 day cycle</t>
  </si>
  <si>
    <t>Body surface area is based on the average of patients in the company trial</t>
  </si>
  <si>
    <t>Number of 500 mg x 120 tablet packs required per cycle</t>
  </si>
  <si>
    <t>Number of packs for cycles</t>
  </si>
  <si>
    <t>Cost per pack (local input)</t>
  </si>
  <si>
    <t xml:space="preserve">https://www.gov.uk/government/publications/drugs-and-pharmaceutical-electronic-market-information-emit </t>
  </si>
  <si>
    <t>Eribulin, intravenous injection</t>
  </si>
  <si>
    <t>1.23 mg/m2 on days 1 and 8 of a 211 day cycle</t>
  </si>
  <si>
    <t>Number of 0.88 mg syringes required per cycle</t>
  </si>
  <si>
    <t>Vinorelbine, oral</t>
  </si>
  <si>
    <t>60mg/m2 on days 1, 8 and 15 of 21 day cycle</t>
  </si>
  <si>
    <t>Number of 20 mg x 1 tablet packs required per cycle</t>
  </si>
  <si>
    <t>Gemcitabine, intravenous injection</t>
  </si>
  <si>
    <t>1000mg/m2 on days 1, 8 and 15 of 28 days cycle</t>
  </si>
  <si>
    <t>Number of 1200mg infusion bags required per cycle</t>
  </si>
  <si>
    <t>People choosing sacituzumab govitecan</t>
  </si>
  <si>
    <t>People choosing capecitabine</t>
  </si>
  <si>
    <t>People choosing eribulin</t>
  </si>
  <si>
    <t>People choosing vinorelbine</t>
  </si>
  <si>
    <t>People choosing gemcitabine</t>
  </si>
  <si>
    <t>Drugs cost</t>
  </si>
  <si>
    <t>Total drug cost</t>
  </si>
  <si>
    <r>
      <t>Population covered (</t>
    </r>
    <r>
      <rPr>
        <b/>
        <sz val="11"/>
        <rFont val="Arial"/>
        <family val="2"/>
      </rPr>
      <t>adults</t>
    </r>
    <r>
      <rPr>
        <b/>
        <sz val="11"/>
        <color theme="1"/>
        <rFont val="Arial"/>
        <family val="2"/>
      </rPr>
      <t>)</t>
    </r>
  </si>
  <si>
    <r>
      <t>Number of people (</t>
    </r>
    <r>
      <rPr>
        <b/>
        <sz val="11"/>
        <rFont val="Arial"/>
        <family val="2"/>
      </rPr>
      <t>adults</t>
    </r>
    <r>
      <rPr>
        <b/>
        <sz val="11"/>
        <color theme="1"/>
        <rFont val="Arial"/>
        <family val="2"/>
      </rPr>
      <t>)</t>
    </r>
  </si>
  <si>
    <t>Total people</t>
  </si>
  <si>
    <t>Admin cost</t>
  </si>
  <si>
    <t>Total admin cost</t>
  </si>
  <si>
    <r>
      <t>Drug</t>
    </r>
    <r>
      <rPr>
        <b/>
        <sz val="11"/>
        <color rgb="FFFF0000"/>
        <rFont val="Arial"/>
        <family val="2"/>
      </rPr>
      <t xml:space="preserve"> </t>
    </r>
    <r>
      <rPr>
        <b/>
        <sz val="11"/>
        <rFont val="Arial"/>
        <family val="2"/>
      </rPr>
      <t>resource impact</t>
    </r>
  </si>
  <si>
    <r>
      <t xml:space="preserve">Administration </t>
    </r>
    <r>
      <rPr>
        <b/>
        <sz val="11"/>
        <color rgb="FFFF0000"/>
        <rFont val="Arial"/>
        <family val="2"/>
      </rPr>
      <t xml:space="preserve"> </t>
    </r>
    <r>
      <rPr>
        <b/>
        <sz val="11"/>
        <rFont val="Arial"/>
        <family val="2"/>
      </rPr>
      <t>resource impact</t>
    </r>
  </si>
  <si>
    <t>Total drug and admin cost</t>
  </si>
  <si>
    <t>Company submission</t>
  </si>
  <si>
    <t>Clinical expert opinion</t>
  </si>
  <si>
    <t>Sacituzumab govitecan for treating unresectable locally advanced or metastatic triple-negative breast cancer after 2 or more therapies</t>
  </si>
  <si>
    <t>Proportion of people eligible for second line treatment following treatment with chemotherapy for early disease (c)</t>
  </si>
  <si>
    <t>Eligible population (c)+(d)</t>
  </si>
  <si>
    <t>Total</t>
  </si>
  <si>
    <t>Average body weight 
kg 
(local input)</t>
  </si>
  <si>
    <t>VAT 
(local input)</t>
  </si>
  <si>
    <t>SB11Z Deliver exclusively oral chemotherapy</t>
  </si>
  <si>
    <t>Daily dose
mg/m2 
(local input)</t>
  </si>
  <si>
    <t>Average body surface area m2 
(local input)</t>
  </si>
  <si>
    <t>Drug prices based on eMIT database, accessed online 15/07/2022</t>
  </si>
  <si>
    <t>SB15Z Deliver Subsequent Elements of a Chemotherapy Cycle</t>
  </si>
  <si>
    <t>Unit cost 
(local input)</t>
  </si>
  <si>
    <t>Implementation rates (local input)</t>
  </si>
  <si>
    <t>Cancer registrations, 2019: ICD10 code C50.0</t>
  </si>
  <si>
    <t>Weighted average</t>
  </si>
  <si>
    <t>Dose 
mg/kg per cycle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</si>
</sst>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sz val="10"/>
      <color indexed="81"/>
      <name val="Arial"/>
      <family val="2"/>
    </font>
    <font>
      <b/>
      <sz val="11"/>
      <color rgb="FFFF0000"/>
      <name val="Arial"/>
      <family val="2"/>
    </font>
    <font>
      <b/>
      <sz val="12"/>
      <color indexed="81"/>
      <name val="Arial"/>
      <family val="2"/>
    </font>
    <font>
      <sz val="12"/>
      <color indexed="81"/>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0" applyNumberFormat="0" applyFill="0" applyAlignment="0" applyProtection="0"/>
    <xf numFmtId="0" fontId="21" fillId="0" borderId="50" applyNumberFormat="0" applyFill="0" applyAlignment="0" applyProtection="0"/>
  </cellStyleXfs>
  <cellXfs count="631">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4"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4"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9" xfId="0" applyNumberFormat="1" applyFont="1" applyBorder="1"/>
    <xf numFmtId="0" fontId="33" fillId="0" borderId="24"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4"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0"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24" xfId="82" applyBorder="1" applyAlignment="1">
      <alignment horizontal="center" wrapText="1"/>
    </xf>
    <xf numFmtId="3" fontId="2" fillId="0" borderId="24" xfId="82" applyNumberFormat="1" applyBorder="1" applyAlignment="1">
      <alignment horizontal="center" wrapText="1"/>
    </xf>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8"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1"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9"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2" fillId="0" borderId="0" xfId="72" applyFill="1" applyAlignment="1" applyProtection="1"/>
    <xf numFmtId="3" fontId="0" fillId="0" borderId="0" xfId="0" applyNumberFormat="1"/>
    <xf numFmtId="0" fontId="8" fillId="24" borderId="67"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1" xfId="0" applyFont="1" applyFill="1" applyBorder="1" applyAlignment="1">
      <alignment vertical="center" wrapText="1"/>
    </xf>
    <xf numFmtId="0" fontId="49" fillId="0" borderId="0" xfId="0" applyFont="1" applyAlignment="1">
      <alignment vertical="center"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165" fontId="59" fillId="28" borderId="19" xfId="0" applyNumberFormat="1" applyFont="1" applyFill="1" applyBorder="1" applyAlignment="1">
      <alignment vertical="center"/>
    </xf>
    <xf numFmtId="0" fontId="41" fillId="28" borderId="55" xfId="72" applyFont="1" applyFill="1" applyBorder="1" applyAlignment="1" applyProtection="1">
      <alignment vertical="center" wrapText="1"/>
    </xf>
    <xf numFmtId="0" fontId="59" fillId="28" borderId="26" xfId="0" applyFont="1" applyFill="1" applyBorder="1" applyAlignment="1">
      <alignment vertical="center"/>
    </xf>
    <xf numFmtId="0" fontId="59" fillId="28" borderId="27" xfId="0" applyFont="1" applyFill="1" applyBorder="1" applyAlignment="1">
      <alignment vertical="center"/>
    </xf>
    <xf numFmtId="0" fontId="32" fillId="0" borderId="11" xfId="72" applyBorder="1" applyAlignment="1" applyProtection="1">
      <alignment vertical="center" wrapText="1"/>
    </xf>
    <xf numFmtId="0" fontId="49" fillId="37" borderId="11" xfId="0" applyFont="1" applyFill="1" applyBorder="1" applyAlignment="1">
      <alignment horizontal="left" vertical="center"/>
    </xf>
    <xf numFmtId="165" fontId="0" fillId="0" borderId="15" xfId="0" applyNumberForma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7" xfId="0" applyFont="1" applyFill="1" applyBorder="1" applyAlignment="1">
      <alignment horizontal="center" wrapText="1"/>
    </xf>
    <xf numFmtId="0" fontId="33" fillId="25" borderId="58" xfId="0" applyFont="1" applyFill="1" applyBorder="1" applyAlignment="1">
      <alignment horizontal="center" wrapText="1"/>
    </xf>
    <xf numFmtId="3" fontId="33" fillId="25" borderId="58" xfId="0" applyNumberFormat="1" applyFont="1" applyFill="1" applyBorder="1" applyAlignment="1">
      <alignment horizontal="center" wrapText="1"/>
    </xf>
    <xf numFmtId="3" fontId="33" fillId="25" borderId="56"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4" xfId="0" applyFont="1" applyFill="1" applyBorder="1" applyAlignment="1">
      <alignment horizontal="center" wrapText="1"/>
    </xf>
    <xf numFmtId="0" fontId="53" fillId="25" borderId="49" xfId="0" applyFont="1" applyFill="1" applyBorder="1" applyAlignment="1">
      <alignment horizontal="center" wrapText="1"/>
    </xf>
    <xf numFmtId="0" fontId="53" fillId="25" borderId="39" xfId="0" applyFont="1" applyFill="1" applyBorder="1" applyAlignment="1">
      <alignment horizontal="center" wrapText="1"/>
    </xf>
    <xf numFmtId="0" fontId="37" fillId="25" borderId="73" xfId="0" applyFont="1" applyFill="1" applyBorder="1" applyAlignment="1">
      <alignment horizontal="center" wrapText="1"/>
    </xf>
    <xf numFmtId="0" fontId="37" fillId="25" borderId="39" xfId="0" applyFont="1" applyFill="1" applyBorder="1" applyAlignment="1">
      <alignment horizontal="center" wrapText="1"/>
    </xf>
    <xf numFmtId="3" fontId="33" fillId="28" borderId="0" xfId="0" applyNumberFormat="1" applyFont="1" applyFill="1" applyAlignment="1">
      <alignment horizontal="center"/>
    </xf>
    <xf numFmtId="0" fontId="37" fillId="25" borderId="49" xfId="0" applyFont="1" applyFill="1" applyBorder="1" applyAlignment="1">
      <alignment horizontal="center" wrapText="1"/>
    </xf>
    <xf numFmtId="0" fontId="37" fillId="25" borderId="16" xfId="0" applyFont="1" applyFill="1" applyBorder="1" applyAlignment="1">
      <alignment horizontal="center" wrapText="1"/>
    </xf>
    <xf numFmtId="0" fontId="37" fillId="25" borderId="22"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1" xfId="0" applyFont="1" applyFill="1" applyBorder="1" applyAlignment="1">
      <alignment horizontal="center" wrapText="1"/>
    </xf>
    <xf numFmtId="3" fontId="33" fillId="27" borderId="35"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0" xfId="0" applyNumberFormat="1" applyFont="1" applyFill="1" applyBorder="1" applyAlignment="1">
      <alignment horizontal="center"/>
    </xf>
    <xf numFmtId="3" fontId="33" fillId="27" borderId="36"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1"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5"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2" xfId="0" applyFont="1" applyFill="1" applyBorder="1" applyAlignment="1">
      <alignment horizontal="center" wrapText="1"/>
    </xf>
    <xf numFmtId="165" fontId="33" fillId="25" borderId="37"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5" xfId="0" applyFont="1" applyFill="1" applyBorder="1" applyAlignment="1">
      <alignment horizontal="center" wrapText="1"/>
    </xf>
    <xf numFmtId="0" fontId="53" fillId="27" borderId="75" xfId="0" applyFont="1" applyFill="1" applyBorder="1" applyAlignment="1">
      <alignment horizontal="center" wrapText="1"/>
    </xf>
    <xf numFmtId="0" fontId="37" fillId="27" borderId="31" xfId="0" applyFont="1" applyFill="1" applyBorder="1" applyAlignment="1">
      <alignment horizontal="center" wrapText="1"/>
    </xf>
    <xf numFmtId="0" fontId="53" fillId="27" borderId="76" xfId="0" applyFont="1" applyFill="1" applyBorder="1" applyAlignment="1">
      <alignment horizontal="center" wrapText="1"/>
    </xf>
    <xf numFmtId="3" fontId="33" fillId="27" borderId="31" xfId="0" applyNumberFormat="1" applyFont="1" applyFill="1" applyBorder="1" applyAlignment="1">
      <alignment horizontal="right"/>
    </xf>
    <xf numFmtId="3" fontId="33" fillId="28" borderId="41"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5" fillId="42" borderId="12" xfId="0" applyFont="1" applyFill="1" applyBorder="1"/>
    <xf numFmtId="0" fontId="55" fillId="42" borderId="28"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6" xfId="92" applyFont="1" applyFill="1" applyBorder="1" applyAlignment="1">
      <alignment horizontal="center"/>
    </xf>
    <xf numFmtId="9" fontId="55" fillId="42" borderId="0" xfId="92" applyFont="1" applyFill="1" applyAlignment="1">
      <alignment horizontal="center"/>
    </xf>
    <xf numFmtId="9" fontId="55" fillId="42" borderId="76"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6" xfId="92" applyNumberFormat="1" applyFont="1" applyFill="1" applyBorder="1" applyAlignment="1">
      <alignment horizontal="right"/>
    </xf>
    <xf numFmtId="9" fontId="39" fillId="42" borderId="76" xfId="92" applyFont="1" applyFill="1" applyBorder="1" applyAlignment="1">
      <alignment horizontal="right"/>
    </xf>
    <xf numFmtId="168" fontId="39" fillId="42" borderId="76" xfId="92" applyNumberFormat="1" applyFont="1" applyFill="1" applyBorder="1" applyAlignment="1">
      <alignment horizontal="right"/>
    </xf>
    <xf numFmtId="0" fontId="55" fillId="42" borderId="76" xfId="0" applyFont="1" applyFill="1" applyBorder="1"/>
    <xf numFmtId="0" fontId="39" fillId="42" borderId="79"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4" xfId="0" applyFont="1" applyFill="1" applyBorder="1" applyAlignment="1">
      <alignment horizontal="center" wrapText="1"/>
    </xf>
    <xf numFmtId="3" fontId="37" fillId="25" borderId="24" xfId="0" applyNumberFormat="1" applyFont="1" applyFill="1" applyBorder="1" applyAlignment="1">
      <alignment horizontal="center" wrapText="1"/>
    </xf>
    <xf numFmtId="3" fontId="33" fillId="31" borderId="24"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2" xfId="0" applyFont="1" applyFill="1" applyBorder="1" applyAlignment="1">
      <alignment vertical="center"/>
    </xf>
    <xf numFmtId="0" fontId="52" fillId="41" borderId="26"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28"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62" fillId="25" borderId="0" xfId="82" applyFont="1" applyFill="1"/>
    <xf numFmtId="0" fontId="62" fillId="0" borderId="0" xfId="82" applyFont="1"/>
    <xf numFmtId="0" fontId="48" fillId="0" borderId="0" xfId="0" applyFont="1"/>
    <xf numFmtId="0" fontId="54" fillId="0" borderId="0" xfId="82" applyFont="1"/>
    <xf numFmtId="0" fontId="62" fillId="0" borderId="0" xfId="82" applyFont="1" applyAlignment="1">
      <alignment vertical="top"/>
    </xf>
    <xf numFmtId="3" fontId="0" fillId="0" borderId="12" xfId="0" applyNumberFormat="1" applyBorder="1"/>
    <xf numFmtId="3" fontId="0" fillId="0" borderId="44" xfId="0" applyNumberFormat="1" applyBorder="1"/>
    <xf numFmtId="165" fontId="0" fillId="0" borderId="44" xfId="0" applyNumberFormat="1" applyBorder="1"/>
    <xf numFmtId="3" fontId="0" fillId="0" borderId="17" xfId="0" applyNumberFormat="1" applyBorder="1"/>
    <xf numFmtId="0" fontId="0" fillId="0" borderId="55" xfId="0"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3" fontId="33" fillId="0" borderId="55" xfId="0" applyNumberFormat="1" applyFont="1" applyBorder="1"/>
    <xf numFmtId="165" fontId="33" fillId="24" borderId="68" xfId="0" applyNumberFormat="1" applyFont="1" applyFill="1" applyBorder="1" applyAlignment="1">
      <alignment horizontal="right"/>
    </xf>
    <xf numFmtId="3" fontId="33" fillId="24" borderId="67" xfId="0" applyNumberFormat="1" applyFont="1" applyFill="1" applyBorder="1"/>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3" fontId="55" fillId="0" borderId="0" xfId="0" applyNumberFormat="1" applyFont="1" applyAlignment="1">
      <alignment horizontal="right"/>
    </xf>
    <xf numFmtId="0" fontId="8" fillId="0" borderId="17" xfId="0" applyFont="1" applyBorder="1"/>
    <xf numFmtId="165" fontId="65" fillId="28" borderId="26" xfId="0" applyNumberFormat="1" applyFont="1" applyFill="1" applyBorder="1" applyAlignment="1">
      <alignment horizontal="right" vertical="center"/>
    </xf>
    <xf numFmtId="3" fontId="65" fillId="28" borderId="26" xfId="0" applyNumberFormat="1" applyFont="1" applyFill="1" applyBorder="1" applyAlignment="1">
      <alignment horizontal="center" vertical="center"/>
    </xf>
    <xf numFmtId="0" fontId="7" fillId="0" borderId="44" xfId="0" applyFont="1" applyBorder="1" applyAlignment="1">
      <alignment horizontal="left" vertical="center"/>
    </xf>
    <xf numFmtId="165" fontId="33" fillId="24" borderId="20" xfId="0" applyNumberFormat="1" applyFont="1" applyFill="1" applyBorder="1" applyAlignment="1">
      <alignment horizontal="center" wrapText="1"/>
    </xf>
    <xf numFmtId="165" fontId="37" fillId="24" borderId="58" xfId="0" applyNumberFormat="1" applyFont="1" applyFill="1" applyBorder="1"/>
    <xf numFmtId="3" fontId="33" fillId="24" borderId="58" xfId="0" applyNumberFormat="1" applyFont="1" applyFill="1" applyBorder="1"/>
    <xf numFmtId="0" fontId="0" fillId="0" borderId="40" xfId="0" applyBorder="1"/>
    <xf numFmtId="0" fontId="0" fillId="0" borderId="62" xfId="0" applyBorder="1"/>
    <xf numFmtId="0" fontId="0" fillId="0" borderId="38" xfId="0" applyBorder="1"/>
    <xf numFmtId="0" fontId="48" fillId="37" borderId="48" xfId="0" applyFont="1" applyFill="1" applyBorder="1" applyAlignment="1">
      <alignment horizontal="center" wrapText="1"/>
    </xf>
    <xf numFmtId="0" fontId="48" fillId="37" borderId="30"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3" xfId="0" applyFont="1" applyFill="1" applyBorder="1" applyAlignment="1">
      <alignment horizontal="center" vertical="center"/>
    </xf>
    <xf numFmtId="0" fontId="52" fillId="0" borderId="0" xfId="0" applyFont="1" applyAlignment="1">
      <alignment vertical="center"/>
    </xf>
    <xf numFmtId="0" fontId="0" fillId="24" borderId="69" xfId="0" applyFill="1" applyBorder="1" applyAlignment="1">
      <alignment horizontal="center" wrapText="1"/>
    </xf>
    <xf numFmtId="3" fontId="0" fillId="0" borderId="60" xfId="0" applyNumberFormat="1" applyBorder="1"/>
    <xf numFmtId="0" fontId="33" fillId="31" borderId="24" xfId="0" applyFont="1" applyFill="1" applyBorder="1"/>
    <xf numFmtId="0" fontId="11" fillId="0" borderId="0" xfId="0" applyFont="1" applyAlignment="1">
      <alignment horizontal="left"/>
    </xf>
    <xf numFmtId="0" fontId="7" fillId="0" borderId="0" xfId="0" applyFont="1" applyAlignment="1">
      <alignment horizontal="left"/>
    </xf>
    <xf numFmtId="3" fontId="33" fillId="0" borderId="60" xfId="0" applyNumberFormat="1" applyFont="1" applyBorder="1" applyAlignment="1">
      <alignment vertical="center"/>
    </xf>
    <xf numFmtId="0" fontId="2" fillId="28" borderId="54" xfId="87" applyFont="1" applyFill="1" applyBorder="1" applyAlignment="1">
      <alignment horizontal="left" vertical="center" wrapText="1"/>
    </xf>
    <xf numFmtId="0" fontId="45" fillId="28" borderId="55" xfId="0" applyFont="1" applyFill="1" applyBorder="1" applyAlignment="1">
      <alignment vertical="center" wrapText="1"/>
    </xf>
    <xf numFmtId="0" fontId="40" fillId="28" borderId="52" xfId="0" applyFont="1" applyFill="1" applyBorder="1" applyAlignment="1">
      <alignment vertical="center" wrapText="1"/>
    </xf>
    <xf numFmtId="165" fontId="5" fillId="0" borderId="40"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28"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0" xfId="82" applyNumberFormat="1" applyFont="1" applyBorder="1" applyAlignment="1">
      <alignment horizontal="left"/>
    </xf>
    <xf numFmtId="165" fontId="5" fillId="0" borderId="37"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0" fontId="8" fillId="0" borderId="44" xfId="0" applyFont="1" applyBorder="1" applyAlignment="1">
      <alignment horizontal="left" vertical="center" wrapText="1"/>
    </xf>
    <xf numFmtId="0" fontId="39" fillId="28" borderId="32"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1" xfId="0" applyFill="1" applyBorder="1" applyAlignment="1">
      <alignment horizontal="center" wrapText="1"/>
    </xf>
    <xf numFmtId="0" fontId="69" fillId="0" borderId="18" xfId="0" applyFont="1" applyBorder="1" applyAlignment="1">
      <alignment vertical="center" wrapText="1"/>
    </xf>
    <xf numFmtId="165" fontId="59" fillId="28" borderId="84" xfId="0" applyNumberFormat="1" applyFont="1" applyFill="1" applyBorder="1" applyAlignment="1">
      <alignment vertical="center"/>
    </xf>
    <xf numFmtId="0" fontId="4" fillId="28" borderId="32" xfId="0" applyFont="1" applyFill="1" applyBorder="1" applyAlignment="1">
      <alignment horizontal="left" vertical="center" wrapText="1"/>
    </xf>
    <xf numFmtId="0" fontId="61" fillId="0" borderId="0" xfId="0" applyFont="1" applyAlignment="1">
      <alignment vertical="center"/>
    </xf>
    <xf numFmtId="0" fontId="69" fillId="0" borderId="0" xfId="0" applyFont="1" applyAlignment="1">
      <alignment horizontal="left"/>
    </xf>
    <xf numFmtId="0" fontId="66" fillId="0" borderId="0" xfId="0" applyFont="1" applyAlignment="1">
      <alignment horizontal="center" vertical="center" wrapText="1"/>
    </xf>
    <xf numFmtId="0" fontId="66" fillId="0" borderId="25" xfId="0" applyFont="1" applyBorder="1" applyAlignment="1">
      <alignment horizontal="center" vertical="center" wrapText="1"/>
    </xf>
    <xf numFmtId="0" fontId="0" fillId="0" borderId="0" xfId="0" applyAlignment="1">
      <alignment vertical="center"/>
    </xf>
    <xf numFmtId="0" fontId="37" fillId="0" borderId="33" xfId="0" applyFont="1" applyBorder="1" applyAlignment="1">
      <alignment vertical="center" wrapText="1"/>
    </xf>
    <xf numFmtId="3" fontId="58" fillId="0" borderId="12" xfId="0" applyNumberFormat="1" applyFont="1" applyBorder="1" applyAlignment="1">
      <alignment vertical="center"/>
    </xf>
    <xf numFmtId="3" fontId="58" fillId="0" borderId="60" xfId="0" applyNumberFormat="1" applyFont="1" applyBorder="1" applyAlignment="1">
      <alignment vertical="center"/>
    </xf>
    <xf numFmtId="3" fontId="58" fillId="0" borderId="28" xfId="0" applyNumberFormat="1" applyFont="1" applyBorder="1" applyAlignment="1">
      <alignment vertical="center"/>
    </xf>
    <xf numFmtId="0" fontId="37" fillId="0" borderId="67" xfId="0" applyFont="1" applyBorder="1" applyAlignment="1">
      <alignment vertical="center" wrapText="1"/>
    </xf>
    <xf numFmtId="3" fontId="58" fillId="0" borderId="80" xfId="0" applyNumberFormat="1" applyFont="1" applyBorder="1" applyAlignment="1">
      <alignment vertical="center"/>
    </xf>
    <xf numFmtId="3" fontId="58" fillId="0" borderId="56" xfId="0" applyNumberFormat="1" applyFont="1" applyBorder="1" applyAlignment="1">
      <alignment vertical="center"/>
    </xf>
    <xf numFmtId="3" fontId="58" fillId="0" borderId="68" xfId="0" applyNumberFormat="1" applyFont="1" applyBorder="1" applyAlignment="1">
      <alignment vertical="center"/>
    </xf>
    <xf numFmtId="0" fontId="8" fillId="0" borderId="33" xfId="0" applyFont="1" applyBorder="1" applyAlignment="1">
      <alignment vertical="center" wrapText="1"/>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6" fillId="0" borderId="0" xfId="72" applyFont="1" applyFill="1" applyBorder="1" applyAlignment="1" applyProtection="1">
      <alignment horizontal="left"/>
    </xf>
    <xf numFmtId="3" fontId="2" fillId="0" borderId="39" xfId="82" applyNumberFormat="1" applyBorder="1" applyAlignment="1">
      <alignment horizontal="center" wrapText="1"/>
    </xf>
    <xf numFmtId="0" fontId="32" fillId="0" borderId="0" xfId="72" applyAlignment="1" applyProtection="1"/>
    <xf numFmtId="3" fontId="33" fillId="0" borderId="17" xfId="0" applyNumberFormat="1" applyFont="1" applyBorder="1" applyAlignment="1">
      <alignment vertical="center"/>
    </xf>
    <xf numFmtId="3" fontId="33" fillId="24" borderId="68" xfId="0" applyNumberFormat="1" applyFont="1" applyFill="1" applyBorder="1"/>
    <xf numFmtId="3" fontId="33" fillId="0" borderId="12" xfId="0" applyNumberFormat="1" applyFont="1" applyBorder="1" applyAlignment="1">
      <alignment vertical="center"/>
    </xf>
    <xf numFmtId="3" fontId="33" fillId="24" borderId="57" xfId="0" applyNumberFormat="1" applyFont="1" applyFill="1" applyBorder="1"/>
    <xf numFmtId="3" fontId="33" fillId="24" borderId="56" xfId="0" applyNumberFormat="1" applyFont="1" applyFill="1" applyBorder="1"/>
    <xf numFmtId="3" fontId="33" fillId="0" borderId="31" xfId="0" applyNumberFormat="1" applyFont="1" applyBorder="1" applyAlignment="1">
      <alignment horizontal="center" wrapText="1"/>
    </xf>
    <xf numFmtId="3" fontId="33" fillId="0" borderId="31" xfId="0" applyNumberFormat="1" applyFont="1" applyBorder="1" applyAlignment="1">
      <alignment vertical="center"/>
    </xf>
    <xf numFmtId="3" fontId="33" fillId="0" borderId="31" xfId="0" applyNumberFormat="1" applyFont="1" applyBorder="1"/>
    <xf numFmtId="3" fontId="33" fillId="0" borderId="31" xfId="0" applyNumberFormat="1" applyFont="1" applyBorder="1" applyAlignment="1">
      <alignment horizontal="center" vertical="center"/>
    </xf>
    <xf numFmtId="165" fontId="37" fillId="24" borderId="57" xfId="0" applyNumberFormat="1" applyFont="1" applyFill="1" applyBorder="1"/>
    <xf numFmtId="165" fontId="37" fillId="24" borderId="56" xfId="0" applyNumberFormat="1" applyFont="1" applyFill="1" applyBorder="1"/>
    <xf numFmtId="165" fontId="8" fillId="28" borderId="32" xfId="0" applyNumberFormat="1" applyFont="1" applyFill="1" applyBorder="1" applyAlignment="1">
      <alignment horizontal="center" vertical="center"/>
    </xf>
    <xf numFmtId="165" fontId="8" fillId="28" borderId="27" xfId="0" applyNumberFormat="1" applyFont="1" applyFill="1" applyBorder="1" applyAlignment="1">
      <alignment horizontal="center" vertical="center"/>
    </xf>
    <xf numFmtId="9" fontId="8" fillId="42" borderId="73" xfId="92" applyFont="1" applyFill="1" applyBorder="1" applyAlignment="1" applyProtection="1">
      <alignment horizontal="center"/>
      <protection locked="0"/>
    </xf>
    <xf numFmtId="0" fontId="37" fillId="42" borderId="60" xfId="0" applyFont="1" applyFill="1" applyBorder="1" applyAlignment="1" applyProtection="1">
      <alignment horizontal="center"/>
      <protection locked="0"/>
    </xf>
    <xf numFmtId="0" fontId="37" fillId="42" borderId="57" xfId="0" applyFont="1" applyFill="1" applyBorder="1" applyAlignment="1" applyProtection="1">
      <alignment wrapText="1"/>
      <protection locked="0"/>
    </xf>
    <xf numFmtId="3" fontId="33" fillId="42" borderId="56" xfId="0" applyNumberFormat="1" applyFont="1" applyFill="1" applyBorder="1" applyAlignment="1" applyProtection="1">
      <alignment horizontal="center"/>
      <protection locked="0"/>
    </xf>
    <xf numFmtId="0" fontId="4" fillId="25" borderId="0" xfId="0" applyFont="1" applyFill="1" applyAlignment="1">
      <alignment vertical="center" wrapText="1"/>
    </xf>
    <xf numFmtId="0" fontId="4" fillId="0" borderId="0" xfId="0" applyFont="1" applyAlignment="1">
      <alignment vertical="center" wrapText="1"/>
    </xf>
    <xf numFmtId="0" fontId="32" fillId="0" borderId="0" xfId="72" applyFill="1" applyBorder="1" applyAlignment="1" applyProtection="1">
      <alignment horizontal="left" wrapText="1"/>
    </xf>
    <xf numFmtId="0" fontId="37" fillId="24" borderId="43" xfId="0" applyFont="1" applyFill="1" applyBorder="1"/>
    <xf numFmtId="0" fontId="58" fillId="24" borderId="12" xfId="0" applyFont="1" applyFill="1" applyBorder="1"/>
    <xf numFmtId="0" fontId="7" fillId="24" borderId="28" xfId="82" applyFont="1" applyFill="1" applyBorder="1"/>
    <xf numFmtId="0" fontId="7" fillId="24" borderId="17" xfId="82" applyFont="1" applyFill="1" applyBorder="1"/>
    <xf numFmtId="0" fontId="2" fillId="0" borderId="12" xfId="82" applyBorder="1"/>
    <xf numFmtId="0" fontId="2" fillId="0" borderId="28" xfId="82" applyBorder="1"/>
    <xf numFmtId="3" fontId="2" fillId="0" borderId="17" xfId="82" applyNumberFormat="1" applyBorder="1"/>
    <xf numFmtId="0" fontId="37" fillId="24" borderId="74" xfId="0" applyFont="1" applyFill="1" applyBorder="1"/>
    <xf numFmtId="0" fontId="0" fillId="38" borderId="48" xfId="0" applyFill="1" applyBorder="1" applyAlignment="1">
      <alignment horizontal="center" wrapText="1"/>
    </xf>
    <xf numFmtId="0" fontId="54" fillId="37" borderId="74" xfId="0" applyFont="1" applyFill="1" applyBorder="1" applyAlignment="1">
      <alignment horizontal="center" wrapText="1"/>
    </xf>
    <xf numFmtId="0" fontId="54" fillId="37" borderId="66" xfId="0" applyFont="1" applyFill="1" applyBorder="1" applyAlignment="1">
      <alignment horizontal="center" wrapText="1"/>
    </xf>
    <xf numFmtId="0" fontId="33" fillId="28" borderId="20" xfId="0" applyFont="1" applyFill="1" applyBorder="1" applyAlignment="1">
      <alignment horizontal="center" wrapText="1"/>
    </xf>
    <xf numFmtId="3" fontId="33" fillId="0" borderId="55" xfId="0" applyNumberFormat="1" applyFont="1" applyBorder="1" applyAlignment="1">
      <alignment horizontal="center" wrapText="1"/>
    </xf>
    <xf numFmtId="3" fontId="33" fillId="38" borderId="74" xfId="0" applyNumberFormat="1" applyFont="1" applyFill="1" applyBorder="1" applyAlignment="1">
      <alignment horizontal="center" wrapText="1"/>
    </xf>
    <xf numFmtId="3" fontId="33" fillId="38" borderId="29" xfId="0" applyNumberFormat="1" applyFont="1" applyFill="1" applyBorder="1" applyAlignment="1">
      <alignment horizontal="center" wrapText="1"/>
    </xf>
    <xf numFmtId="3" fontId="33" fillId="38" borderId="21" xfId="0" applyNumberFormat="1" applyFont="1" applyFill="1" applyBorder="1" applyAlignment="1">
      <alignment horizontal="center" wrapText="1"/>
    </xf>
    <xf numFmtId="165" fontId="8" fillId="28" borderId="85" xfId="0" applyNumberFormat="1" applyFont="1" applyFill="1" applyBorder="1" applyAlignment="1">
      <alignment horizontal="center" vertical="center"/>
    </xf>
    <xf numFmtId="0" fontId="37" fillId="24" borderId="35" xfId="0" applyFont="1" applyFill="1" applyBorder="1"/>
    <xf numFmtId="0" fontId="7" fillId="0" borderId="33" xfId="0" applyFont="1" applyBorder="1" applyAlignment="1">
      <alignment horizontal="left" vertical="center"/>
    </xf>
    <xf numFmtId="165" fontId="33" fillId="24" borderId="36" xfId="0" applyNumberFormat="1" applyFont="1" applyFill="1" applyBorder="1" applyAlignment="1">
      <alignment horizontal="center" wrapText="1"/>
    </xf>
    <xf numFmtId="165" fontId="33" fillId="0" borderId="34" xfId="0" applyNumberFormat="1" applyFont="1" applyBorder="1" applyAlignment="1">
      <alignment horizontal="right" vertical="center"/>
    </xf>
    <xf numFmtId="164" fontId="0" fillId="24" borderId="58" xfId="0" applyNumberFormat="1" applyFill="1" applyBorder="1"/>
    <xf numFmtId="3" fontId="58" fillId="24" borderId="58" xfId="0" applyNumberFormat="1" applyFont="1" applyFill="1" applyBorder="1"/>
    <xf numFmtId="3" fontId="58" fillId="24" borderId="80" xfId="0" applyNumberFormat="1" applyFont="1" applyFill="1" applyBorder="1"/>
    <xf numFmtId="3" fontId="58" fillId="24" borderId="82" xfId="0" applyNumberFormat="1" applyFont="1" applyFill="1" applyBorder="1"/>
    <xf numFmtId="3" fontId="58" fillId="24" borderId="83" xfId="0" applyNumberFormat="1" applyFont="1" applyFill="1" applyBorder="1"/>
    <xf numFmtId="3" fontId="58" fillId="24" borderId="56" xfId="0" applyNumberFormat="1" applyFont="1" applyFill="1" applyBorder="1"/>
    <xf numFmtId="0" fontId="58" fillId="24" borderId="59" xfId="0" applyFont="1" applyFill="1" applyBorder="1"/>
    <xf numFmtId="3" fontId="58" fillId="24" borderId="81" xfId="0" applyNumberFormat="1" applyFont="1" applyFill="1" applyBorder="1"/>
    <xf numFmtId="165" fontId="58" fillId="24" borderId="57" xfId="0" applyNumberFormat="1" applyFont="1" applyFill="1" applyBorder="1"/>
    <xf numFmtId="165" fontId="58" fillId="24" borderId="58" xfId="0" applyNumberFormat="1" applyFont="1" applyFill="1" applyBorder="1"/>
    <xf numFmtId="165" fontId="58" fillId="24" borderId="56" xfId="0" applyNumberFormat="1" applyFont="1" applyFill="1" applyBorder="1"/>
    <xf numFmtId="0" fontId="0" fillId="24" borderId="35" xfId="0" applyFill="1" applyBorder="1" applyAlignment="1">
      <alignment horizontal="center" wrapText="1"/>
    </xf>
    <xf numFmtId="0" fontId="0" fillId="24" borderId="30" xfId="0" applyFill="1" applyBorder="1" applyAlignment="1">
      <alignment horizontal="center" wrapText="1"/>
    </xf>
    <xf numFmtId="0" fontId="0" fillId="38" borderId="53" xfId="0" applyFill="1" applyBorder="1" applyAlignment="1">
      <alignment horizontal="center" wrapText="1"/>
    </xf>
    <xf numFmtId="0" fontId="0" fillId="38" borderId="42" xfId="0" applyFill="1" applyBorder="1" applyAlignment="1">
      <alignment horizontal="center" wrapText="1"/>
    </xf>
    <xf numFmtId="0" fontId="0" fillId="38" borderId="51" xfId="0" applyFill="1" applyBorder="1" applyAlignment="1">
      <alignment horizontal="center" wrapText="1"/>
    </xf>
    <xf numFmtId="165" fontId="0" fillId="24" borderId="48" xfId="0" applyNumberFormat="1" applyFill="1" applyBorder="1" applyAlignment="1">
      <alignment horizontal="center" wrapText="1"/>
    </xf>
    <xf numFmtId="0" fontId="48" fillId="37" borderId="70" xfId="0" applyFont="1" applyFill="1" applyBorder="1" applyAlignment="1">
      <alignment horizontal="center" wrapText="1"/>
    </xf>
    <xf numFmtId="0" fontId="48" fillId="37" borderId="53" xfId="0" applyFont="1" applyFill="1" applyBorder="1" applyAlignment="1">
      <alignment horizontal="center" wrapText="1"/>
    </xf>
    <xf numFmtId="0" fontId="0" fillId="24" borderId="42" xfId="0" applyFill="1" applyBorder="1" applyAlignment="1">
      <alignment horizontal="center" wrapText="1"/>
    </xf>
    <xf numFmtId="0" fontId="37" fillId="24" borderId="42" xfId="0" applyFont="1" applyFill="1" applyBorder="1"/>
    <xf numFmtId="165" fontId="0" fillId="24" borderId="69" xfId="0" applyNumberFormat="1" applyFill="1" applyBorder="1" applyAlignment="1">
      <alignment horizontal="center" wrapText="1"/>
    </xf>
    <xf numFmtId="165" fontId="0" fillId="0" borderId="17" xfId="0" applyNumberFormat="1" applyBorder="1" applyAlignment="1">
      <alignment vertical="center" wrapText="1"/>
    </xf>
    <xf numFmtId="165" fontId="0" fillId="0" borderId="17" xfId="0" applyNumberFormat="1" applyBorder="1" applyAlignment="1">
      <alignment vertical="center"/>
    </xf>
    <xf numFmtId="165" fontId="58" fillId="0" borderId="81" xfId="0" applyNumberFormat="1" applyFont="1" applyBorder="1" applyAlignment="1">
      <alignment vertical="center"/>
    </xf>
    <xf numFmtId="0" fontId="33" fillId="28" borderId="73" xfId="0" applyFont="1" applyFill="1" applyBorder="1" applyAlignment="1">
      <alignment horizontal="center" wrapText="1"/>
    </xf>
    <xf numFmtId="0" fontId="33" fillId="28" borderId="66" xfId="0" applyFont="1" applyFill="1" applyBorder="1" applyAlignment="1">
      <alignment horizontal="center" wrapText="1"/>
    </xf>
    <xf numFmtId="0" fontId="54" fillId="37" borderId="21" xfId="0" applyFont="1" applyFill="1" applyBorder="1" applyAlignment="1">
      <alignment horizontal="center" wrapText="1"/>
    </xf>
    <xf numFmtId="165" fontId="2" fillId="0" borderId="40" xfId="82" applyNumberFormat="1" applyBorder="1"/>
    <xf numFmtId="9" fontId="5" fillId="0" borderId="37" xfId="92" applyFont="1" applyFill="1" applyBorder="1" applyAlignment="1">
      <alignment horizontal="right"/>
    </xf>
    <xf numFmtId="0" fontId="37" fillId="0" borderId="43" xfId="0" applyFont="1" applyBorder="1" applyProtection="1"/>
    <xf numFmtId="0" fontId="49" fillId="0" borderId="0" xfId="0" applyFont="1" applyAlignment="1" applyProtection="1">
      <alignment vertical="center"/>
    </xf>
    <xf numFmtId="0" fontId="54" fillId="0" borderId="0" xfId="0" applyFont="1" applyProtection="1"/>
    <xf numFmtId="0" fontId="37" fillId="0" borderId="44" xfId="0" applyFont="1" applyBorder="1" applyProtection="1"/>
    <xf numFmtId="0" fontId="33" fillId="0" borderId="0" xfId="0" applyFont="1" applyProtection="1"/>
    <xf numFmtId="0" fontId="53" fillId="0" borderId="26" xfId="0" applyFont="1" applyBorder="1" applyAlignment="1" applyProtection="1">
      <alignment vertical="center" wrapText="1"/>
    </xf>
    <xf numFmtId="3" fontId="54" fillId="0" borderId="0" xfId="0" applyNumberFormat="1" applyFont="1" applyAlignment="1" applyProtection="1">
      <alignment horizontal="center" vertical="center"/>
    </xf>
    <xf numFmtId="0" fontId="37" fillId="0" borderId="74" xfId="0" applyFont="1" applyBorder="1" applyProtection="1"/>
    <xf numFmtId="0" fontId="54" fillId="39" borderId="70" xfId="0" applyFont="1" applyFill="1" applyBorder="1" applyAlignment="1" applyProtection="1">
      <alignment horizontal="center" wrapText="1"/>
    </xf>
    <xf numFmtId="0" fontId="33" fillId="24" borderId="48" xfId="0" applyFont="1" applyFill="1" applyBorder="1" applyAlignment="1" applyProtection="1">
      <alignment horizontal="center" wrapText="1"/>
    </xf>
    <xf numFmtId="0" fontId="33" fillId="24" borderId="73" xfId="0" applyFont="1" applyFill="1" applyBorder="1" applyAlignment="1" applyProtection="1">
      <alignment horizontal="center" wrapText="1"/>
    </xf>
    <xf numFmtId="0" fontId="33" fillId="0" borderId="0" xfId="0" applyFont="1" applyAlignment="1" applyProtection="1">
      <alignment horizontal="center"/>
    </xf>
    <xf numFmtId="0" fontId="33" fillId="38" borderId="43" xfId="0" applyFont="1" applyFill="1" applyBorder="1" applyAlignment="1" applyProtection="1">
      <alignment horizontal="center" wrapText="1"/>
    </xf>
    <xf numFmtId="0" fontId="33" fillId="38" borderId="53" xfId="0" applyFont="1" applyFill="1" applyBorder="1" applyAlignment="1" applyProtection="1">
      <alignment horizontal="center" wrapText="1"/>
    </xf>
    <xf numFmtId="0" fontId="33" fillId="38" borderId="51" xfId="0" applyFont="1" applyFill="1" applyBorder="1" applyAlignment="1" applyProtection="1">
      <alignment horizontal="center" wrapText="1"/>
    </xf>
    <xf numFmtId="0" fontId="54" fillId="0" borderId="0" xfId="0" applyFont="1" applyAlignment="1" applyProtection="1">
      <alignment horizontal="center"/>
    </xf>
    <xf numFmtId="0" fontId="50" fillId="37" borderId="12" xfId="0" applyFont="1" applyFill="1" applyBorder="1" applyAlignment="1" applyProtection="1">
      <alignment horizontal="center"/>
    </xf>
    <xf numFmtId="0" fontId="37" fillId="24" borderId="44" xfId="0" applyFont="1" applyFill="1" applyBorder="1" applyProtection="1"/>
    <xf numFmtId="0" fontId="33" fillId="0" borderId="39" xfId="0" applyFont="1" applyBorder="1" applyAlignment="1" applyProtection="1">
      <alignment horizontal="center" wrapText="1"/>
    </xf>
    <xf numFmtId="0" fontId="33" fillId="0" borderId="49" xfId="0" applyFont="1" applyBorder="1" applyAlignment="1" applyProtection="1">
      <alignment horizontal="center" wrapText="1"/>
    </xf>
    <xf numFmtId="0" fontId="33" fillId="0" borderId="61" xfId="0" applyFont="1" applyBorder="1" applyAlignment="1" applyProtection="1">
      <alignment horizontal="center" wrapText="1"/>
    </xf>
    <xf numFmtId="0" fontId="69" fillId="0" borderId="44" xfId="0" applyFont="1" applyBorder="1" applyAlignment="1" applyProtection="1">
      <alignment wrapText="1"/>
    </xf>
    <xf numFmtId="0" fontId="33" fillId="0" borderId="24" xfId="0" applyFont="1" applyBorder="1" applyProtection="1"/>
    <xf numFmtId="3" fontId="33" fillId="0" borderId="60" xfId="0" applyNumberFormat="1" applyFont="1" applyBorder="1" applyProtection="1"/>
    <xf numFmtId="0" fontId="33" fillId="0" borderId="39" xfId="0" applyFont="1" applyBorder="1" applyProtection="1"/>
    <xf numFmtId="0" fontId="33" fillId="0" borderId="44" xfId="0" applyFont="1" applyBorder="1" applyProtection="1"/>
    <xf numFmtId="0" fontId="54" fillId="0" borderId="0" xfId="0" applyFont="1" applyAlignment="1" applyProtection="1">
      <alignment vertical="center"/>
    </xf>
    <xf numFmtId="0" fontId="0" fillId="0" borderId="0" xfId="0" applyAlignment="1" applyProtection="1">
      <alignment wrapText="1"/>
    </xf>
    <xf numFmtId="0" fontId="33" fillId="0" borderId="44" xfId="0" applyFont="1" applyBorder="1" applyAlignment="1" applyProtection="1">
      <alignment wrapText="1"/>
    </xf>
    <xf numFmtId="10" fontId="33" fillId="0" borderId="0" xfId="0" applyNumberFormat="1" applyFont="1" applyProtection="1"/>
    <xf numFmtId="0" fontId="33" fillId="0" borderId="31" xfId="0" applyFont="1" applyBorder="1" applyProtection="1"/>
    <xf numFmtId="3" fontId="33" fillId="0" borderId="25" xfId="0" applyNumberFormat="1" applyFont="1" applyBorder="1" applyProtection="1"/>
    <xf numFmtId="10" fontId="33" fillId="0" borderId="44" xfId="0" applyNumberFormat="1" applyFont="1" applyBorder="1" applyProtection="1"/>
    <xf numFmtId="0" fontId="0" fillId="0" borderId="0" xfId="0" applyProtection="1"/>
    <xf numFmtId="0" fontId="37" fillId="0" borderId="57" xfId="0" applyFont="1" applyBorder="1" applyAlignment="1" applyProtection="1">
      <alignment wrapText="1"/>
    </xf>
    <xf numFmtId="3" fontId="37" fillId="0" borderId="56" xfId="0" applyNumberFormat="1" applyFont="1" applyBorder="1" applyProtection="1"/>
    <xf numFmtId="0" fontId="37" fillId="0" borderId="0" xfId="0" applyFont="1" applyProtection="1"/>
    <xf numFmtId="10" fontId="37" fillId="0" borderId="57" xfId="0" applyNumberFormat="1" applyFont="1" applyBorder="1" applyProtection="1"/>
    <xf numFmtId="0" fontId="0" fillId="0" borderId="0" xfId="0" applyAlignment="1" applyProtection="1">
      <alignment horizontal="left" wrapText="1"/>
    </xf>
    <xf numFmtId="0" fontId="37" fillId="24" borderId="43" xfId="0" applyFont="1" applyFill="1" applyBorder="1" applyProtection="1"/>
    <xf numFmtId="0" fontId="33" fillId="0" borderId="69" xfId="0" applyFont="1" applyBorder="1" applyAlignment="1" applyProtection="1">
      <alignment horizontal="center" wrapText="1"/>
    </xf>
    <xf numFmtId="0" fontId="33" fillId="0" borderId="73" xfId="0" applyFont="1" applyBorder="1" applyAlignment="1" applyProtection="1">
      <alignment horizontal="center" wrapText="1"/>
    </xf>
    <xf numFmtId="0" fontId="33" fillId="0" borderId="43" xfId="0" applyFont="1" applyBorder="1" applyAlignment="1" applyProtection="1">
      <alignment horizontal="center" wrapText="1"/>
    </xf>
    <xf numFmtId="0" fontId="7" fillId="0" borderId="0" xfId="0" applyFont="1" applyProtection="1"/>
    <xf numFmtId="0" fontId="33" fillId="0" borderId="10" xfId="0" applyFont="1" applyBorder="1" applyProtection="1"/>
    <xf numFmtId="0" fontId="37" fillId="0" borderId="82" xfId="0" applyFont="1" applyBorder="1" applyAlignment="1" applyProtection="1">
      <alignment wrapText="1"/>
    </xf>
    <xf numFmtId="10" fontId="37" fillId="0" borderId="72" xfId="0" applyNumberFormat="1" applyFont="1" applyBorder="1" applyProtection="1"/>
    <xf numFmtId="3" fontId="37" fillId="0" borderId="64" xfId="0" applyNumberFormat="1" applyFont="1" applyBorder="1" applyProtection="1"/>
    <xf numFmtId="10" fontId="37" fillId="0" borderId="63" xfId="0" applyNumberFormat="1" applyFont="1" applyBorder="1" applyProtection="1"/>
    <xf numFmtId="10" fontId="37" fillId="0" borderId="82" xfId="0" applyNumberFormat="1" applyFont="1" applyBorder="1" applyProtection="1"/>
    <xf numFmtId="10" fontId="33" fillId="42" borderId="11" xfId="0" applyNumberFormat="1" applyFont="1" applyFill="1" applyBorder="1" applyProtection="1">
      <protection locked="0"/>
    </xf>
    <xf numFmtId="10" fontId="37" fillId="42" borderId="58" xfId="0" applyNumberFormat="1" applyFont="1" applyFill="1" applyBorder="1" applyProtection="1">
      <protection locked="0"/>
    </xf>
    <xf numFmtId="10" fontId="33" fillId="42" borderId="17" xfId="0" applyNumberFormat="1" applyFont="1" applyFill="1" applyBorder="1" applyProtection="1">
      <protection locked="0"/>
    </xf>
    <xf numFmtId="10" fontId="37" fillId="42" borderId="81" xfId="0" applyNumberFormat="1" applyFont="1" applyFill="1" applyBorder="1" applyProtection="1">
      <protection locked="0"/>
    </xf>
    <xf numFmtId="0" fontId="2" fillId="42" borderId="11" xfId="82" applyFill="1" applyBorder="1" applyProtection="1">
      <protection locked="0"/>
    </xf>
    <xf numFmtId="3" fontId="2" fillId="42" borderId="11" xfId="82" applyNumberFormat="1" applyFill="1" applyBorder="1" applyAlignment="1" applyProtection="1">
      <alignment horizontal="right"/>
      <protection locked="0"/>
    </xf>
    <xf numFmtId="164" fontId="2" fillId="42" borderId="11" xfId="82" applyNumberFormat="1" applyFill="1" applyBorder="1" applyProtection="1">
      <protection locked="0"/>
    </xf>
    <xf numFmtId="9" fontId="2" fillId="42" borderId="11" xfId="92" applyFont="1" applyFill="1" applyBorder="1" applyProtection="1">
      <protection locked="0"/>
    </xf>
    <xf numFmtId="165" fontId="2" fillId="42" borderId="11" xfId="82" applyNumberFormat="1" applyFill="1" applyBorder="1" applyProtection="1">
      <protection locked="0"/>
    </xf>
    <xf numFmtId="9" fontId="2" fillId="42" borderId="11" xfId="92" applyFont="1" applyFill="1" applyBorder="1" applyAlignment="1" applyProtection="1">
      <protection locked="0"/>
    </xf>
    <xf numFmtId="3" fontId="2" fillId="0" borderId="11" xfId="82" applyNumberFormat="1" applyBorder="1" applyProtection="1">
      <protection locked="0"/>
    </xf>
    <xf numFmtId="165" fontId="33" fillId="42" borderId="12" xfId="0" applyNumberFormat="1" applyFont="1" applyFill="1" applyBorder="1" applyAlignment="1" applyProtection="1">
      <alignment horizontal="right" vertical="center"/>
      <protection locked="0"/>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28" xfId="0" applyNumberFormat="1" applyFill="1" applyBorder="1" applyAlignment="1" applyProtection="1">
      <alignment vertical="center"/>
      <protection locked="0"/>
    </xf>
    <xf numFmtId="10" fontId="0" fillId="42" borderId="44"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4" xfId="92" applyNumberFormat="1" applyFont="1" applyFill="1" applyBorder="1" applyAlignment="1" applyProtection="1">
      <alignment vertical="center"/>
      <protection locked="0"/>
    </xf>
    <xf numFmtId="10" fontId="0" fillId="42" borderId="60" xfId="0" applyNumberFormat="1" applyFill="1" applyBorder="1" applyAlignment="1" applyProtection="1">
      <alignment vertical="center"/>
      <protection locked="0"/>
    </xf>
    <xf numFmtId="9" fontId="0" fillId="42" borderId="11" xfId="92" applyFont="1" applyFill="1" applyBorder="1" applyProtection="1">
      <protection locked="0"/>
    </xf>
    <xf numFmtId="9" fontId="0" fillId="42" borderId="40" xfId="92" applyFont="1" applyFill="1" applyBorder="1" applyProtection="1">
      <protection locked="0"/>
    </xf>
    <xf numFmtId="9" fontId="0" fillId="42" borderId="44" xfId="92" applyFont="1" applyFill="1" applyBorder="1" applyProtection="1">
      <protection locked="0"/>
    </xf>
    <xf numFmtId="9" fontId="0" fillId="42" borderId="38" xfId="92" applyFont="1" applyFill="1" applyBorder="1" applyProtection="1">
      <protection locked="0"/>
    </xf>
    <xf numFmtId="0" fontId="33" fillId="29" borderId="12" xfId="0" applyFont="1" applyFill="1" applyBorder="1" applyAlignment="1">
      <alignment horizontal="center"/>
    </xf>
    <xf numFmtId="0" fontId="33" fillId="29" borderId="28" xfId="0" applyFont="1" applyFill="1" applyBorder="1" applyAlignment="1">
      <alignment horizontal="center"/>
    </xf>
    <xf numFmtId="0" fontId="33" fillId="29" borderId="17" xfId="0" applyFont="1" applyFill="1" applyBorder="1" applyAlignment="1">
      <alignment horizontal="center"/>
    </xf>
    <xf numFmtId="0" fontId="55" fillId="0" borderId="42" xfId="0" applyFont="1" applyBorder="1" applyAlignment="1">
      <alignment horizontal="center" wrapText="1"/>
    </xf>
    <xf numFmtId="0" fontId="0" fillId="0" borderId="53" xfId="0" applyBorder="1" applyAlignment="1">
      <alignment horizontal="center" wrapText="1"/>
    </xf>
    <xf numFmtId="0" fontId="0" fillId="0" borderId="51" xfId="0" applyBorder="1" applyAlignment="1">
      <alignment horizontal="center" wrapText="1"/>
    </xf>
    <xf numFmtId="0" fontId="55" fillId="0" borderId="42" xfId="0" applyFont="1" applyBorder="1" applyAlignment="1">
      <alignment horizontal="center"/>
    </xf>
    <xf numFmtId="0" fontId="0" fillId="0" borderId="53" xfId="0" applyBorder="1" applyAlignment="1">
      <alignment horizontal="center"/>
    </xf>
    <xf numFmtId="0" fontId="0" fillId="0" borderId="51"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2" fillId="41"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11</xdr:col>
          <xdr:colOff>0</xdr:colOff>
          <xdr:row>55</xdr:row>
          <xdr:rowOff>88900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1848117</xdr:colOff>
      <xdr:row>0</xdr:row>
      <xdr:rowOff>407603</xdr:rowOff>
    </xdr:from>
    <xdr:to>
      <xdr:col>11</xdr:col>
      <xdr:colOff>5591031</xdr:colOff>
      <xdr:row>1</xdr:row>
      <xdr:rowOff>269514</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4753" y="407603"/>
          <a:ext cx="3781014" cy="623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750687</xdr:colOff>
      <xdr:row>0</xdr:row>
      <xdr:rowOff>572770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831272</xdr:colOff>
      <xdr:row>0</xdr:row>
      <xdr:rowOff>87939</xdr:rowOff>
    </xdr:from>
    <xdr:to>
      <xdr:col>17</xdr:col>
      <xdr:colOff>654853</xdr:colOff>
      <xdr:row>1</xdr:row>
      <xdr:rowOff>146147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43090" y="87939"/>
          <a:ext cx="3339172" cy="543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244849</xdr:colOff>
      <xdr:row>0</xdr:row>
      <xdr:rowOff>205253</xdr:rowOff>
    </xdr:from>
    <xdr:to>
      <xdr:col>22</xdr:col>
      <xdr:colOff>25483</xdr:colOff>
      <xdr:row>1</xdr:row>
      <xdr:rowOff>60734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77349" y="205253"/>
          <a:ext cx="2984498"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2" dT="2022-07-25T09:08:15.24" personId="{00000000-0000-0000-0000-000000000000}" id="{7C76F5DE-B71C-4B62-8542-B1E722902E4C}">
    <text>This total daily dose is correct, as in the model, each dose was 1250 mg/m2.</text>
  </threadedComment>
  <threadedComment ref="B26" dT="2022-07-25T08:56:39.56" personId="{00000000-0000-0000-0000-000000000000}" id="{0406690B-526A-46F3-956A-64ECF8CC4DB8}">
    <text>No subsequent attendance cost were captured in the model.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cancerdata.nhs.uk/stage_at_diagnosis"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researchuk.org/about-cancer/breast-cancer/stages-types-grades/types/triple-negative-breast-cancer"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comments" Target="../comments2.xml"/><Relationship Id="rId3" Type="http://schemas.openxmlformats.org/officeDocument/2006/relationships/hyperlink" Target="https://www.england.nhs.uk/pay-syst/national-tariff/national-tariff-payment-system/"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vmlDrawing" Target="../drawings/vmlDrawing3.vm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drawing" Target="../drawings/drawing4.xml"/><Relationship Id="rId5" Type="http://schemas.openxmlformats.org/officeDocument/2006/relationships/hyperlink" Target="https://www.england.nhs.uk/pay-syst/national-tariff/national-tariff-payment-system/" TargetMode="External"/><Relationship Id="rId10" Type="http://schemas.openxmlformats.org/officeDocument/2006/relationships/printerSettings" Target="../printerSettings/printerSettings5.bin"/><Relationship Id="rId4" Type="http://schemas.openxmlformats.org/officeDocument/2006/relationships/hyperlink" Target="https://www.england.nhs.uk/pay-syst/national-tariff/national-tariff-payment-system/" TargetMode="External"/><Relationship Id="rId9" Type="http://schemas.openxmlformats.org/officeDocument/2006/relationships/hyperlink" Target="https://www.gov.uk/government/publications/drugs-and-pharmaceutical-electronic-market-information-emit" TargetMode="External"/><Relationship Id="rId1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55" zoomScaleNormal="55" workbookViewId="0">
      <selection activeCell="K42" sqref="K42"/>
    </sheetView>
  </sheetViews>
  <sheetFormatPr defaultRowHeight="14.5" x14ac:dyDescent="0.35"/>
  <sheetData/>
  <sheetProtection algorithmName="SHA-512" hashValue="YJm6iGT7RQUSWYl65xlpJYA0y4VifkzeENbLWM35vwh7gri7TZzhABoGFE5T8cjnDni0HU5Mpluel23vsDbHCQ==" saltValue="ASKryb46P154JfP92TVIPA=="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11</xdr:col>
                <xdr:colOff>0</xdr:colOff>
                <xdr:row>55</xdr:row>
                <xdr:rowOff>88900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34" customWidth="1"/>
    <col min="2" max="3" width="10.81640625" style="345" customWidth="1"/>
    <col min="4" max="6" width="10.81640625" style="232" customWidth="1"/>
    <col min="7" max="12" width="10.81640625" style="234" customWidth="1"/>
    <col min="13" max="17" width="8.1796875" style="234" customWidth="1"/>
    <col min="18" max="18" width="11.54296875" style="234" customWidth="1"/>
    <col min="19" max="16384" width="9.1796875" style="234"/>
  </cols>
  <sheetData>
    <row r="1" spans="1:18" s="346" customFormat="1" ht="30" customHeight="1" thickBot="1" x14ac:dyDescent="0.4">
      <c r="A1" s="347" t="s">
        <v>538</v>
      </c>
      <c r="B1" s="348"/>
      <c r="C1" s="348"/>
      <c r="D1" s="348"/>
      <c r="E1" s="348"/>
      <c r="F1" s="348"/>
      <c r="G1" s="348"/>
      <c r="H1" s="348"/>
      <c r="I1" s="348"/>
      <c r="J1" s="348"/>
      <c r="K1" s="348"/>
      <c r="L1" s="348"/>
      <c r="M1" s="351" t="s">
        <v>553</v>
      </c>
      <c r="N1" s="352"/>
      <c r="O1" s="352"/>
      <c r="P1" s="352"/>
      <c r="Q1" s="352"/>
      <c r="R1" s="353"/>
    </row>
    <row r="2" spans="1:18" ht="15.75" customHeight="1" x14ac:dyDescent="0.35">
      <c r="A2" s="237"/>
      <c r="B2" s="231"/>
      <c r="C2" s="230"/>
      <c r="D2" s="230"/>
      <c r="E2" s="230"/>
      <c r="F2" s="233"/>
      <c r="G2" s="233"/>
      <c r="H2" s="233"/>
      <c r="I2" s="233"/>
      <c r="J2" s="233"/>
      <c r="K2" s="233"/>
      <c r="L2" s="233"/>
      <c r="M2" s="233"/>
      <c r="N2" s="233"/>
      <c r="O2" s="233"/>
      <c r="P2" s="233"/>
      <c r="Q2" s="233"/>
      <c r="R2" s="233"/>
    </row>
    <row r="3" spans="1:18" x14ac:dyDescent="0.35">
      <c r="A3" s="239">
        <v>1200</v>
      </c>
      <c r="B3" s="239" t="s">
        <v>539</v>
      </c>
      <c r="C3" s="230"/>
      <c r="D3" s="230"/>
      <c r="E3" s="230"/>
      <c r="F3" s="233"/>
      <c r="G3" s="233"/>
      <c r="H3" s="233"/>
      <c r="I3" s="233"/>
      <c r="J3" s="233"/>
      <c r="K3" s="233"/>
      <c r="L3" s="233"/>
      <c r="M3" s="233"/>
      <c r="N3" s="233"/>
      <c r="O3" s="233"/>
      <c r="P3" s="233"/>
      <c r="Q3" s="233"/>
      <c r="R3" s="233"/>
    </row>
    <row r="4" spans="1:18" x14ac:dyDescent="0.35">
      <c r="A4" s="239" t="s">
        <v>551</v>
      </c>
      <c r="B4" s="231"/>
      <c r="C4" s="230"/>
      <c r="D4" s="230"/>
      <c r="E4" s="230"/>
      <c r="F4" s="233"/>
      <c r="G4" s="233"/>
      <c r="H4" s="233"/>
      <c r="I4" s="233"/>
      <c r="J4" s="233"/>
      <c r="K4" s="233"/>
      <c r="L4" s="233"/>
      <c r="M4" s="233"/>
      <c r="N4" s="233"/>
      <c r="O4" s="233"/>
      <c r="P4" s="233"/>
      <c r="Q4" s="233"/>
      <c r="R4" s="233"/>
    </row>
    <row r="5" spans="1:18" x14ac:dyDescent="0.35">
      <c r="A5" s="239" t="s">
        <v>552</v>
      </c>
      <c r="B5" s="231"/>
      <c r="C5" s="230"/>
      <c r="D5" s="230"/>
      <c r="E5" s="230"/>
      <c r="F5" s="233"/>
      <c r="G5" s="233"/>
      <c r="H5" s="233"/>
      <c r="I5" s="233"/>
      <c r="J5" s="233"/>
      <c r="K5" s="233"/>
      <c r="L5" s="233"/>
      <c r="M5" s="233"/>
      <c r="N5" s="233"/>
      <c r="O5" s="233"/>
      <c r="P5" s="233"/>
      <c r="Q5" s="233"/>
      <c r="R5" s="233"/>
    </row>
    <row r="6" spans="1:18" x14ac:dyDescent="0.35">
      <c r="A6" s="237" t="s">
        <v>542</v>
      </c>
      <c r="B6" s="231"/>
      <c r="C6" s="230"/>
      <c r="D6" s="230"/>
      <c r="E6" s="230"/>
      <c r="F6" s="233"/>
      <c r="G6" s="233"/>
      <c r="H6" s="233"/>
      <c r="I6" s="233"/>
      <c r="J6" s="233"/>
      <c r="K6" s="233"/>
      <c r="L6" s="233"/>
      <c r="M6" s="233"/>
      <c r="N6" s="233"/>
      <c r="O6" s="233"/>
      <c r="P6" s="233"/>
      <c r="Q6" s="233"/>
      <c r="R6" s="233"/>
    </row>
    <row r="7" spans="1:18" ht="16" thickBot="1" x14ac:dyDescent="0.4">
      <c r="A7" s="230"/>
      <c r="B7" s="230"/>
      <c r="C7" s="230"/>
      <c r="D7" s="230"/>
      <c r="E7" s="230"/>
      <c r="F7" s="233"/>
      <c r="G7" s="233"/>
      <c r="H7" s="233"/>
      <c r="I7" s="233"/>
      <c r="J7" s="233"/>
      <c r="K7" s="233"/>
      <c r="L7" s="233"/>
      <c r="M7" s="233"/>
      <c r="N7" s="233"/>
      <c r="O7" s="233"/>
      <c r="P7" s="233"/>
      <c r="Q7" s="233"/>
      <c r="R7" s="233"/>
    </row>
    <row r="8" spans="1:18" x14ac:dyDescent="0.35">
      <c r="A8" s="620" t="s">
        <v>543</v>
      </c>
      <c r="B8" s="621"/>
      <c r="C8" s="621"/>
      <c r="D8" s="621"/>
      <c r="E8" s="621"/>
      <c r="F8" s="621"/>
      <c r="G8" s="621"/>
      <c r="H8" s="621"/>
      <c r="I8" s="621"/>
      <c r="J8" s="621"/>
      <c r="K8" s="621"/>
      <c r="L8" s="622"/>
      <c r="M8" s="233"/>
      <c r="N8" s="233"/>
      <c r="O8" s="233"/>
      <c r="P8" s="233"/>
      <c r="Q8" s="233"/>
      <c r="R8" s="233"/>
    </row>
    <row r="9" spans="1:18" s="249" customFormat="1" ht="62.15" customHeight="1" thickBot="1" x14ac:dyDescent="0.4">
      <c r="A9" s="244">
        <v>1</v>
      </c>
      <c r="B9" s="245">
        <v>2</v>
      </c>
      <c r="C9" s="246">
        <v>3</v>
      </c>
      <c r="D9" s="245">
        <v>4</v>
      </c>
      <c r="E9" s="245">
        <v>5</v>
      </c>
      <c r="F9" s="246">
        <v>6</v>
      </c>
      <c r="G9" s="245">
        <v>7</v>
      </c>
      <c r="H9" s="245">
        <v>8</v>
      </c>
      <c r="I9" s="246">
        <v>9</v>
      </c>
      <c r="J9" s="245">
        <v>10</v>
      </c>
      <c r="K9" s="245">
        <v>11</v>
      </c>
      <c r="L9" s="247">
        <v>12</v>
      </c>
      <c r="M9" s="233"/>
      <c r="N9" s="233"/>
      <c r="O9" s="233"/>
      <c r="P9" s="233"/>
      <c r="Q9" s="233"/>
      <c r="R9" s="233"/>
    </row>
    <row r="10" spans="1:18" s="249" customFormat="1" ht="28.4" customHeight="1" x14ac:dyDescent="0.35">
      <c r="A10" s="324"/>
      <c r="B10" s="256"/>
      <c r="C10" s="325"/>
      <c r="D10" s="324"/>
      <c r="E10" s="256"/>
      <c r="F10" s="325"/>
      <c r="G10" s="324"/>
      <c r="H10" s="256"/>
      <c r="I10" s="325"/>
      <c r="J10" s="324"/>
      <c r="K10" s="256"/>
      <c r="L10" s="326">
        <v>90</v>
      </c>
      <c r="M10" s="233"/>
      <c r="N10" s="233"/>
      <c r="O10" s="233"/>
      <c r="P10" s="233"/>
      <c r="Q10" s="233"/>
      <c r="R10" s="233"/>
    </row>
    <row r="11" spans="1:18" s="17" customFormat="1" ht="25.4" customHeight="1" x14ac:dyDescent="0.35">
      <c r="A11" s="251"/>
      <c r="B11" s="251"/>
      <c r="C11" s="251"/>
      <c r="D11" s="252"/>
      <c r="E11" s="252"/>
      <c r="F11" s="252"/>
      <c r="G11" s="251"/>
      <c r="H11" s="251"/>
      <c r="I11" s="251"/>
      <c r="J11" s="252"/>
      <c r="K11" s="327">
        <v>90</v>
      </c>
      <c r="L11" s="327">
        <v>90</v>
      </c>
      <c r="M11" s="233"/>
      <c r="N11" s="233"/>
      <c r="O11" s="233"/>
      <c r="P11" s="233"/>
      <c r="Q11" s="233"/>
      <c r="R11" s="233"/>
    </row>
    <row r="12" spans="1:18" s="17" customFormat="1" ht="25.4" customHeight="1" x14ac:dyDescent="0.35">
      <c r="A12" s="251"/>
      <c r="B12" s="251"/>
      <c r="C12" s="251"/>
      <c r="D12" s="252"/>
      <c r="E12" s="252"/>
      <c r="F12" s="252"/>
      <c r="G12" s="251"/>
      <c r="H12" s="251"/>
      <c r="I12" s="251"/>
      <c r="J12" s="327">
        <v>90</v>
      </c>
      <c r="K12" s="327">
        <v>90</v>
      </c>
      <c r="L12" s="327">
        <v>90</v>
      </c>
      <c r="M12" s="233"/>
      <c r="N12" s="233"/>
      <c r="O12" s="233"/>
      <c r="P12" s="233"/>
      <c r="Q12" s="233"/>
      <c r="R12" s="233"/>
    </row>
    <row r="13" spans="1:18" s="17" customFormat="1" ht="25.4" customHeight="1" x14ac:dyDescent="0.35">
      <c r="A13" s="251"/>
      <c r="B13" s="251"/>
      <c r="C13" s="251"/>
      <c r="D13" s="252"/>
      <c r="E13" s="252"/>
      <c r="F13" s="252"/>
      <c r="G13" s="251"/>
      <c r="H13" s="251"/>
      <c r="I13" s="327">
        <v>90</v>
      </c>
      <c r="J13" s="327">
        <v>90</v>
      </c>
      <c r="K13" s="327">
        <v>90</v>
      </c>
      <c r="L13" s="327">
        <v>90</v>
      </c>
      <c r="M13" s="233"/>
      <c r="N13" s="233"/>
      <c r="O13" s="233"/>
      <c r="P13" s="233"/>
      <c r="Q13" s="233"/>
      <c r="R13" s="233"/>
    </row>
    <row r="14" spans="1:18" s="17" customFormat="1" ht="25.4" customHeight="1" x14ac:dyDescent="0.35">
      <c r="A14" s="272"/>
      <c r="B14" s="272"/>
      <c r="C14" s="272"/>
      <c r="D14" s="328"/>
      <c r="E14" s="328"/>
      <c r="F14" s="328"/>
      <c r="G14" s="272"/>
      <c r="H14" s="327">
        <v>90</v>
      </c>
      <c r="I14" s="327">
        <v>90</v>
      </c>
      <c r="J14" s="327">
        <v>90</v>
      </c>
      <c r="K14" s="327">
        <v>90</v>
      </c>
      <c r="L14" s="327">
        <v>90</v>
      </c>
      <c r="M14" s="233"/>
      <c r="N14" s="233"/>
      <c r="O14" s="233"/>
      <c r="P14" s="233"/>
      <c r="Q14" s="233"/>
      <c r="R14" s="233"/>
    </row>
    <row r="15" spans="1:18" s="17" customFormat="1" ht="25.4" customHeight="1" x14ac:dyDescent="0.35">
      <c r="A15" s="279"/>
      <c r="B15" s="280"/>
      <c r="C15" s="281"/>
      <c r="D15" s="329"/>
      <c r="E15" s="280"/>
      <c r="F15" s="281"/>
      <c r="G15" s="327">
        <v>90</v>
      </c>
      <c r="H15" s="327">
        <v>90</v>
      </c>
      <c r="I15" s="327">
        <v>90</v>
      </c>
      <c r="J15" s="327">
        <v>90</v>
      </c>
      <c r="K15" s="327">
        <v>90</v>
      </c>
      <c r="L15" s="327">
        <v>90</v>
      </c>
      <c r="M15" s="233"/>
      <c r="N15" s="233"/>
      <c r="O15" s="233"/>
      <c r="P15" s="233"/>
      <c r="Q15" s="233"/>
      <c r="R15" s="233"/>
    </row>
    <row r="16" spans="1:18" s="17" customFormat="1" ht="25.4" customHeight="1" x14ac:dyDescent="0.35">
      <c r="A16" s="251"/>
      <c r="B16" s="251"/>
      <c r="C16" s="251"/>
      <c r="D16" s="252"/>
      <c r="E16" s="252"/>
      <c r="F16" s="327">
        <v>90</v>
      </c>
      <c r="G16" s="327">
        <v>90</v>
      </c>
      <c r="H16" s="327">
        <v>90</v>
      </c>
      <c r="I16" s="327">
        <v>90</v>
      </c>
      <c r="J16" s="327">
        <v>90</v>
      </c>
      <c r="K16" s="327">
        <v>90</v>
      </c>
      <c r="L16" s="327">
        <v>90</v>
      </c>
      <c r="M16" s="233"/>
      <c r="N16" s="233"/>
      <c r="O16" s="233"/>
      <c r="P16" s="233"/>
      <c r="Q16" s="233"/>
      <c r="R16" s="233"/>
    </row>
    <row r="17" spans="1:18" s="17" customFormat="1" ht="25.4" customHeight="1" x14ac:dyDescent="0.35">
      <c r="A17" s="251"/>
      <c r="B17" s="251"/>
      <c r="C17" s="251"/>
      <c r="D17" s="252"/>
      <c r="E17" s="327">
        <v>90</v>
      </c>
      <c r="F17" s="327">
        <v>90</v>
      </c>
      <c r="G17" s="327">
        <v>90</v>
      </c>
      <c r="H17" s="327">
        <v>90</v>
      </c>
      <c r="I17" s="327">
        <v>90</v>
      </c>
      <c r="J17" s="327">
        <v>90</v>
      </c>
      <c r="K17" s="327">
        <v>90</v>
      </c>
      <c r="L17" s="327">
        <v>90</v>
      </c>
      <c r="M17" s="233"/>
      <c r="N17" s="233"/>
      <c r="O17" s="233"/>
      <c r="P17" s="233"/>
      <c r="Q17" s="233"/>
      <c r="R17" s="233"/>
    </row>
    <row r="18" spans="1:18" s="17" customFormat="1" ht="25.4" customHeight="1" x14ac:dyDescent="0.35">
      <c r="A18" s="251"/>
      <c r="B18" s="251"/>
      <c r="C18" s="251"/>
      <c r="D18" s="327">
        <v>90</v>
      </c>
      <c r="E18" s="327">
        <v>90</v>
      </c>
      <c r="F18" s="327">
        <v>90</v>
      </c>
      <c r="G18" s="327">
        <v>90</v>
      </c>
      <c r="H18" s="327">
        <v>90</v>
      </c>
      <c r="I18" s="327">
        <v>90</v>
      </c>
      <c r="J18" s="327">
        <v>90</v>
      </c>
      <c r="K18" s="327">
        <v>90</v>
      </c>
      <c r="L18" s="327">
        <v>90</v>
      </c>
      <c r="M18" s="233"/>
      <c r="N18" s="233"/>
      <c r="O18" s="233"/>
      <c r="P18" s="233"/>
      <c r="Q18" s="233"/>
      <c r="R18" s="233"/>
    </row>
    <row r="19" spans="1:18" s="17" customFormat="1" ht="25.4" customHeight="1" x14ac:dyDescent="0.35">
      <c r="A19" s="251"/>
      <c r="B19" s="251"/>
      <c r="C19" s="327">
        <v>90</v>
      </c>
      <c r="D19" s="327">
        <v>90</v>
      </c>
      <c r="E19" s="327">
        <v>90</v>
      </c>
      <c r="F19" s="327">
        <v>90</v>
      </c>
      <c r="G19" s="327">
        <v>90</v>
      </c>
      <c r="H19" s="327">
        <v>90</v>
      </c>
      <c r="I19" s="327">
        <v>90</v>
      </c>
      <c r="J19" s="327">
        <v>90</v>
      </c>
      <c r="K19" s="327">
        <v>90</v>
      </c>
      <c r="L19" s="327">
        <v>90</v>
      </c>
      <c r="M19" s="233"/>
      <c r="N19" s="233"/>
      <c r="O19" s="233"/>
      <c r="P19" s="233"/>
      <c r="Q19" s="233"/>
      <c r="R19" s="233"/>
    </row>
    <row r="20" spans="1:18" s="249" customFormat="1" ht="25.4" customHeight="1" x14ac:dyDescent="0.35">
      <c r="A20" s="251"/>
      <c r="B20" s="327">
        <v>90</v>
      </c>
      <c r="C20" s="327">
        <v>90</v>
      </c>
      <c r="D20" s="327">
        <v>90</v>
      </c>
      <c r="E20" s="327">
        <v>90</v>
      </c>
      <c r="F20" s="327">
        <v>90</v>
      </c>
      <c r="G20" s="327">
        <v>90</v>
      </c>
      <c r="H20" s="327">
        <v>90</v>
      </c>
      <c r="I20" s="327">
        <v>90</v>
      </c>
      <c r="J20" s="327">
        <v>90</v>
      </c>
      <c r="K20" s="327">
        <v>90</v>
      </c>
      <c r="L20" s="327">
        <v>90</v>
      </c>
      <c r="M20" s="233"/>
      <c r="N20" s="233"/>
      <c r="O20" s="233"/>
      <c r="P20" s="233"/>
      <c r="Q20" s="233"/>
      <c r="R20" s="233"/>
    </row>
    <row r="21" spans="1:18" s="330" customFormat="1" ht="25.4" customHeight="1" x14ac:dyDescent="0.35">
      <c r="A21" s="327">
        <v>90</v>
      </c>
      <c r="B21" s="327">
        <v>90</v>
      </c>
      <c r="C21" s="327">
        <v>90</v>
      </c>
      <c r="D21" s="327">
        <v>90</v>
      </c>
      <c r="E21" s="327">
        <v>90</v>
      </c>
      <c r="F21" s="327">
        <v>90</v>
      </c>
      <c r="G21" s="327">
        <v>90</v>
      </c>
      <c r="H21" s="327">
        <v>90</v>
      </c>
      <c r="I21" s="327">
        <v>90</v>
      </c>
      <c r="J21" s="327">
        <v>90</v>
      </c>
      <c r="K21" s="327">
        <v>90</v>
      </c>
      <c r="L21" s="327">
        <v>90</v>
      </c>
      <c r="M21" s="233"/>
      <c r="N21" s="233"/>
      <c r="O21" s="233"/>
      <c r="P21" s="233"/>
      <c r="Q21" s="233"/>
      <c r="R21" s="233"/>
    </row>
    <row r="22" spans="1:18" s="17" customFormat="1" ht="30" customHeight="1" x14ac:dyDescent="0.3">
      <c r="A22" s="331">
        <f>SUM(A10:A21)</f>
        <v>90</v>
      </c>
      <c r="B22" s="331">
        <f t="shared" ref="B22:L22" si="0">SUM(B10:B21)</f>
        <v>180</v>
      </c>
      <c r="C22" s="331">
        <f t="shared" si="0"/>
        <v>270</v>
      </c>
      <c r="D22" s="331">
        <f t="shared" si="0"/>
        <v>360</v>
      </c>
      <c r="E22" s="331">
        <f t="shared" si="0"/>
        <v>450</v>
      </c>
      <c r="F22" s="331">
        <f t="shared" si="0"/>
        <v>540</v>
      </c>
      <c r="G22" s="331">
        <f t="shared" si="0"/>
        <v>630</v>
      </c>
      <c r="H22" s="331">
        <f t="shared" si="0"/>
        <v>720</v>
      </c>
      <c r="I22" s="331">
        <f t="shared" si="0"/>
        <v>810</v>
      </c>
      <c r="J22" s="331">
        <f t="shared" si="0"/>
        <v>900</v>
      </c>
      <c r="K22" s="331">
        <f t="shared" si="0"/>
        <v>990</v>
      </c>
      <c r="L22" s="331">
        <f t="shared" si="0"/>
        <v>1080</v>
      </c>
      <c r="M22" s="332" t="s">
        <v>544</v>
      </c>
      <c r="N22" s="13"/>
      <c r="O22" s="13"/>
      <c r="P22" s="13"/>
      <c r="Q22" s="13"/>
      <c r="R22" s="13"/>
    </row>
    <row r="23" spans="1:18" s="17" customFormat="1" ht="30" customHeight="1" x14ac:dyDescent="0.3">
      <c r="A23" s="331"/>
      <c r="B23" s="331"/>
      <c r="C23" s="331"/>
      <c r="D23" s="331"/>
      <c r="E23" s="331"/>
      <c r="F23" s="331"/>
      <c r="G23" s="331"/>
      <c r="H23" s="331"/>
      <c r="I23" s="331"/>
      <c r="J23" s="331"/>
      <c r="K23" s="331"/>
      <c r="L23" s="333" t="s">
        <v>545</v>
      </c>
      <c r="M23" s="332"/>
      <c r="N23" s="13"/>
      <c r="O23" s="13"/>
      <c r="P23" s="13"/>
      <c r="Q23" s="13"/>
      <c r="R23" s="13"/>
    </row>
    <row r="24" spans="1:18" ht="30" customHeight="1" x14ac:dyDescent="0.35">
      <c r="A24" s="334">
        <f>A22/$A$3</f>
        <v>7.4999999999999997E-2</v>
      </c>
      <c r="B24" s="334">
        <f t="shared" ref="B24:L24" si="1">B22/$A$3</f>
        <v>0.15</v>
      </c>
      <c r="C24" s="334">
        <f t="shared" si="1"/>
        <v>0.22500000000000001</v>
      </c>
      <c r="D24" s="334">
        <f t="shared" si="1"/>
        <v>0.3</v>
      </c>
      <c r="E24" s="334">
        <f t="shared" si="1"/>
        <v>0.375</v>
      </c>
      <c r="F24" s="334">
        <f t="shared" si="1"/>
        <v>0.45</v>
      </c>
      <c r="G24" s="334">
        <f t="shared" si="1"/>
        <v>0.52500000000000002</v>
      </c>
      <c r="H24" s="334">
        <f t="shared" si="1"/>
        <v>0.6</v>
      </c>
      <c r="I24" s="334">
        <f t="shared" si="1"/>
        <v>0.67500000000000004</v>
      </c>
      <c r="J24" s="334">
        <f t="shared" si="1"/>
        <v>0.75</v>
      </c>
      <c r="K24" s="334">
        <f t="shared" si="1"/>
        <v>0.82499999999999996</v>
      </c>
      <c r="L24" s="334">
        <f t="shared" si="1"/>
        <v>0.9</v>
      </c>
      <c r="M24" s="335" t="s">
        <v>546</v>
      </c>
      <c r="N24" s="233"/>
      <c r="O24" s="233"/>
      <c r="P24" s="233"/>
      <c r="Q24" s="233"/>
      <c r="R24" s="233"/>
    </row>
    <row r="25" spans="1:18" ht="30" customHeight="1" x14ac:dyDescent="0.35">
      <c r="A25" s="13"/>
      <c r="B25" s="331"/>
      <c r="C25" s="331"/>
      <c r="D25" s="337"/>
      <c r="E25" s="337"/>
      <c r="F25" s="337"/>
      <c r="G25" s="13"/>
      <c r="H25" s="13"/>
      <c r="I25" s="13"/>
      <c r="J25" s="13"/>
      <c r="K25" s="13"/>
      <c r="L25" s="338">
        <f>SUM(A24:L24)</f>
        <v>5.8500000000000005</v>
      </c>
      <c r="M25" s="233"/>
      <c r="N25" s="233"/>
      <c r="O25" s="233"/>
      <c r="P25" s="233"/>
      <c r="Q25" s="233"/>
      <c r="R25" s="233"/>
    </row>
    <row r="26" spans="1:18" ht="30" customHeight="1" x14ac:dyDescent="0.35">
      <c r="A26" s="13"/>
      <c r="B26" s="331"/>
      <c r="C26" s="331"/>
      <c r="D26" s="337"/>
      <c r="E26" s="337"/>
      <c r="F26" s="337"/>
      <c r="G26" s="13"/>
      <c r="H26" s="13"/>
      <c r="I26" s="13"/>
      <c r="J26" s="13"/>
      <c r="K26" s="13"/>
      <c r="L26" s="243" t="s">
        <v>547</v>
      </c>
      <c r="M26" s="233"/>
      <c r="N26" s="233"/>
      <c r="O26" s="233"/>
      <c r="P26" s="233"/>
      <c r="Q26" s="233"/>
      <c r="R26" s="233"/>
    </row>
    <row r="27" spans="1:18" ht="30" customHeight="1" x14ac:dyDescent="0.35">
      <c r="A27" s="13"/>
      <c r="B27" s="331"/>
      <c r="C27" s="331"/>
      <c r="D27" s="337"/>
      <c r="E27" s="337"/>
      <c r="F27" s="337"/>
      <c r="G27" s="13"/>
      <c r="H27" s="13"/>
      <c r="I27" s="13"/>
      <c r="J27" s="13"/>
      <c r="K27" s="13"/>
      <c r="L27" s="340">
        <f>L25/(12*100%)</f>
        <v>0.48750000000000004</v>
      </c>
      <c r="M27" s="341" t="s">
        <v>548</v>
      </c>
      <c r="N27" s="233"/>
      <c r="O27" s="233"/>
      <c r="P27" s="233"/>
      <c r="Q27" s="233"/>
      <c r="R27" s="233"/>
    </row>
    <row r="28" spans="1:18" x14ac:dyDescent="0.35">
      <c r="A28" s="233"/>
      <c r="B28" s="344"/>
      <c r="C28" s="344"/>
      <c r="D28" s="339"/>
      <c r="E28" s="339"/>
      <c r="F28" s="339"/>
      <c r="G28" s="233"/>
      <c r="H28" s="233"/>
      <c r="I28" s="233"/>
      <c r="J28" s="233"/>
      <c r="K28" s="233"/>
      <c r="L28" s="243" t="s">
        <v>549</v>
      </c>
      <c r="M28" s="233"/>
      <c r="N28" s="233"/>
      <c r="O28" s="233"/>
      <c r="P28" s="233"/>
      <c r="Q28" s="233"/>
      <c r="R28" s="233"/>
    </row>
    <row r="29" spans="1:18" x14ac:dyDescent="0.35">
      <c r="A29" s="233"/>
      <c r="B29" s="344"/>
      <c r="C29" s="344"/>
      <c r="D29" s="339"/>
      <c r="E29" s="339"/>
      <c r="F29" s="339"/>
      <c r="G29" s="233"/>
      <c r="H29" s="233"/>
      <c r="I29" s="233"/>
      <c r="J29" s="233"/>
      <c r="K29" s="233"/>
      <c r="L29" s="243" t="s">
        <v>550</v>
      </c>
      <c r="M29" s="233"/>
      <c r="N29" s="233"/>
      <c r="O29" s="233"/>
      <c r="P29" s="233"/>
      <c r="Q29" s="233"/>
      <c r="R29" s="233"/>
    </row>
    <row r="30" spans="1:18" s="232" customFormat="1" x14ac:dyDescent="0.35">
      <c r="A30" s="230"/>
      <c r="B30" s="231"/>
      <c r="C30" s="231"/>
      <c r="D30" s="229"/>
      <c r="E30" s="229"/>
      <c r="F30" s="229"/>
      <c r="G30" s="229"/>
      <c r="H30" s="229"/>
      <c r="I30" s="229"/>
      <c r="J30" s="229"/>
      <c r="K30" s="229"/>
      <c r="L30" s="229"/>
      <c r="M30" s="229"/>
      <c r="N30" s="229"/>
      <c r="O30" s="229"/>
      <c r="P30" s="229"/>
      <c r="Q30" s="229"/>
      <c r="R30" s="229"/>
    </row>
    <row r="31" spans="1:18" s="232" customFormat="1" x14ac:dyDescent="0.35">
      <c r="A31" s="234"/>
      <c r="B31" s="345"/>
      <c r="C31" s="345"/>
    </row>
    <row r="32" spans="1:18" s="232" customFormat="1" x14ac:dyDescent="0.35">
      <c r="A32" s="234"/>
      <c r="B32" s="345"/>
      <c r="C32" s="345"/>
    </row>
    <row r="33" spans="1:3" s="232" customFormat="1" x14ac:dyDescent="0.35">
      <c r="A33" s="234"/>
      <c r="B33" s="345"/>
      <c r="C33" s="345"/>
    </row>
    <row r="34" spans="1:3" s="232" customFormat="1" x14ac:dyDescent="0.35">
      <c r="A34" s="234"/>
      <c r="B34" s="345"/>
      <c r="C34" s="345"/>
    </row>
    <row r="35" spans="1:3" s="232" customFormat="1" x14ac:dyDescent="0.35">
      <c r="A35" s="234"/>
      <c r="B35" s="345"/>
      <c r="C35" s="345"/>
    </row>
    <row r="36" spans="1:3" s="232" customFormat="1" x14ac:dyDescent="0.35">
      <c r="A36" s="234"/>
      <c r="B36" s="345"/>
      <c r="C36" s="345"/>
    </row>
    <row r="37" spans="1:3" s="232" customFormat="1" x14ac:dyDescent="0.35">
      <c r="A37" s="234"/>
      <c r="B37" s="345"/>
      <c r="C37" s="345"/>
    </row>
    <row r="38" spans="1:3" s="232" customFormat="1" x14ac:dyDescent="0.35">
      <c r="A38" s="234"/>
      <c r="B38" s="345"/>
      <c r="C38" s="345"/>
    </row>
    <row r="39" spans="1:3" s="232" customFormat="1" x14ac:dyDescent="0.35">
      <c r="A39" s="234"/>
      <c r="B39" s="345"/>
      <c r="C39" s="345"/>
    </row>
    <row r="40" spans="1:3" s="232" customFormat="1" x14ac:dyDescent="0.35">
      <c r="A40" s="234"/>
      <c r="B40" s="345"/>
      <c r="C40" s="345"/>
    </row>
    <row r="41" spans="1:3" s="232" customFormat="1" x14ac:dyDescent="0.35">
      <c r="A41" s="234"/>
      <c r="B41" s="345"/>
      <c r="C41" s="345"/>
    </row>
    <row r="42" spans="1:3" s="232" customFormat="1" x14ac:dyDescent="0.35">
      <c r="A42" s="234"/>
      <c r="B42" s="345"/>
      <c r="C42" s="345"/>
    </row>
    <row r="43" spans="1:3" s="232" customFormat="1" x14ac:dyDescent="0.35">
      <c r="A43" s="234"/>
      <c r="B43" s="345"/>
      <c r="C43" s="345"/>
    </row>
    <row r="44" spans="1:3" s="232" customFormat="1" x14ac:dyDescent="0.35">
      <c r="A44" s="234"/>
      <c r="B44" s="345"/>
      <c r="C44" s="345"/>
    </row>
    <row r="45" spans="1:3" s="232" customFormat="1" x14ac:dyDescent="0.35">
      <c r="A45" s="234"/>
      <c r="B45" s="345"/>
      <c r="C45" s="345"/>
    </row>
    <row r="46" spans="1:3" s="232" customFormat="1" x14ac:dyDescent="0.35">
      <c r="A46" s="234"/>
      <c r="B46" s="345"/>
      <c r="C46" s="345"/>
    </row>
    <row r="47" spans="1:3" s="232" customFormat="1" x14ac:dyDescent="0.35">
      <c r="A47" s="234"/>
      <c r="B47" s="345"/>
      <c r="C47" s="345"/>
    </row>
    <row r="48" spans="1:3" s="232" customFormat="1" x14ac:dyDescent="0.35">
      <c r="A48" s="234"/>
      <c r="B48" s="345"/>
      <c r="C48" s="345"/>
    </row>
    <row r="49" spans="1:3" s="232" customFormat="1" x14ac:dyDescent="0.35">
      <c r="A49" s="234"/>
      <c r="B49" s="345"/>
      <c r="C49" s="345"/>
    </row>
    <row r="50" spans="1:3" s="232" customFormat="1" x14ac:dyDescent="0.35">
      <c r="A50" s="234"/>
      <c r="B50" s="345"/>
      <c r="C50" s="345"/>
    </row>
    <row r="51" spans="1:3" s="232" customFormat="1" x14ac:dyDescent="0.35">
      <c r="A51" s="234"/>
      <c r="B51" s="345"/>
      <c r="C51" s="345"/>
    </row>
    <row r="52" spans="1:3" s="232" customFormat="1" x14ac:dyDescent="0.35">
      <c r="A52" s="234"/>
      <c r="B52" s="345"/>
      <c r="C52" s="345"/>
    </row>
    <row r="53" spans="1:3" s="232" customFormat="1" x14ac:dyDescent="0.35">
      <c r="A53" s="234"/>
      <c r="B53" s="345"/>
      <c r="C53" s="345"/>
    </row>
    <row r="54" spans="1:3" s="232" customFormat="1" x14ac:dyDescent="0.35">
      <c r="A54" s="234"/>
      <c r="B54" s="345"/>
      <c r="C54" s="345"/>
    </row>
    <row r="55" spans="1:3" s="232" customFormat="1" x14ac:dyDescent="0.35">
      <c r="A55" s="234"/>
      <c r="B55" s="345"/>
      <c r="C55" s="345"/>
    </row>
    <row r="56" spans="1:3" s="232" customFormat="1" x14ac:dyDescent="0.35">
      <c r="A56" s="234"/>
      <c r="B56" s="345"/>
      <c r="C56" s="345"/>
    </row>
    <row r="57" spans="1:3" s="232" customFormat="1" x14ac:dyDescent="0.35">
      <c r="A57" s="234"/>
      <c r="B57" s="345"/>
      <c r="C57" s="345"/>
    </row>
    <row r="58" spans="1:3" s="232" customFormat="1" x14ac:dyDescent="0.35">
      <c r="A58" s="234"/>
      <c r="B58" s="345"/>
      <c r="C58" s="345"/>
    </row>
    <row r="59" spans="1:3" s="232" customFormat="1" x14ac:dyDescent="0.35">
      <c r="A59" s="234"/>
      <c r="B59" s="345"/>
      <c r="C59" s="345"/>
    </row>
    <row r="60" spans="1:3" s="232" customFormat="1" x14ac:dyDescent="0.35">
      <c r="A60" s="234"/>
      <c r="B60" s="345"/>
      <c r="C60" s="345"/>
    </row>
    <row r="61" spans="1:3" s="232" customFormat="1" x14ac:dyDescent="0.35">
      <c r="A61" s="234"/>
      <c r="B61" s="345"/>
      <c r="C61" s="345"/>
    </row>
    <row r="62" spans="1:3" s="232" customFormat="1" x14ac:dyDescent="0.35">
      <c r="A62" s="234"/>
      <c r="B62" s="345"/>
      <c r="C62" s="345"/>
    </row>
    <row r="63" spans="1:3" s="232" customFormat="1" x14ac:dyDescent="0.35">
      <c r="A63" s="234"/>
      <c r="B63" s="345"/>
      <c r="C63" s="345"/>
    </row>
    <row r="64" spans="1:3" s="232" customFormat="1" x14ac:dyDescent="0.35">
      <c r="A64" s="234"/>
      <c r="B64" s="345"/>
      <c r="C64" s="345"/>
    </row>
    <row r="65" spans="1:3" s="232" customFormat="1" x14ac:dyDescent="0.35">
      <c r="A65" s="234"/>
      <c r="B65" s="345"/>
      <c r="C65" s="345"/>
    </row>
    <row r="66" spans="1:3" s="232" customFormat="1" x14ac:dyDescent="0.35">
      <c r="A66" s="234"/>
      <c r="B66" s="345"/>
      <c r="C66" s="345"/>
    </row>
    <row r="67" spans="1:3" s="232" customFormat="1" x14ac:dyDescent="0.35">
      <c r="A67" s="234"/>
      <c r="B67" s="345"/>
      <c r="C67" s="345"/>
    </row>
    <row r="68" spans="1:3" s="232" customFormat="1" x14ac:dyDescent="0.35">
      <c r="A68" s="234"/>
      <c r="B68" s="345"/>
      <c r="C68" s="345"/>
    </row>
    <row r="69" spans="1:3" s="232" customFormat="1" x14ac:dyDescent="0.35">
      <c r="A69" s="234"/>
      <c r="B69" s="345"/>
      <c r="C69" s="345"/>
    </row>
    <row r="70" spans="1:3" s="232" customFormat="1" x14ac:dyDescent="0.35">
      <c r="A70" s="234"/>
      <c r="B70" s="345"/>
      <c r="C70" s="345"/>
    </row>
    <row r="71" spans="1:3" s="232" customFormat="1" x14ac:dyDescent="0.35">
      <c r="A71" s="234"/>
      <c r="B71" s="345"/>
      <c r="C71" s="345"/>
    </row>
    <row r="72" spans="1:3" s="232" customFormat="1" x14ac:dyDescent="0.35">
      <c r="A72" s="234"/>
      <c r="B72" s="345"/>
      <c r="C72" s="345"/>
    </row>
    <row r="73" spans="1:3" s="232" customFormat="1" x14ac:dyDescent="0.35">
      <c r="A73" s="234"/>
      <c r="B73" s="345"/>
      <c r="C73" s="345"/>
    </row>
    <row r="74" spans="1:3" s="232" customFormat="1" x14ac:dyDescent="0.35">
      <c r="A74" s="234"/>
      <c r="B74" s="345"/>
      <c r="C74" s="345"/>
    </row>
    <row r="75" spans="1:3" s="232" customFormat="1" x14ac:dyDescent="0.35">
      <c r="A75" s="234"/>
      <c r="B75" s="345"/>
      <c r="C75" s="345"/>
    </row>
    <row r="76" spans="1:3" s="232" customFormat="1" x14ac:dyDescent="0.35">
      <c r="A76" s="234"/>
      <c r="B76" s="345"/>
      <c r="C76" s="345"/>
    </row>
    <row r="77" spans="1:3" s="232" customFormat="1" x14ac:dyDescent="0.35">
      <c r="A77" s="234"/>
      <c r="B77" s="345"/>
      <c r="C77" s="345"/>
    </row>
    <row r="78" spans="1:3" s="232" customFormat="1" x14ac:dyDescent="0.35">
      <c r="A78" s="234"/>
      <c r="B78" s="345"/>
      <c r="C78" s="345"/>
    </row>
    <row r="79" spans="1:3" s="232" customFormat="1" x14ac:dyDescent="0.35">
      <c r="A79" s="234"/>
      <c r="B79" s="345"/>
      <c r="C79" s="345"/>
    </row>
    <row r="80" spans="1:3" s="232" customFormat="1" x14ac:dyDescent="0.35">
      <c r="A80" s="234"/>
      <c r="B80" s="345"/>
      <c r="C80" s="345"/>
    </row>
    <row r="81" spans="1:3" s="232" customFormat="1" x14ac:dyDescent="0.35">
      <c r="A81" s="234"/>
      <c r="B81" s="345"/>
      <c r="C81" s="345"/>
    </row>
    <row r="82" spans="1:3" s="232" customFormat="1" x14ac:dyDescent="0.35">
      <c r="A82" s="234"/>
      <c r="B82" s="345"/>
      <c r="C82" s="345"/>
    </row>
    <row r="83" spans="1:3" s="232" customFormat="1" x14ac:dyDescent="0.35">
      <c r="A83" s="234"/>
      <c r="B83" s="345"/>
      <c r="C83" s="345"/>
    </row>
    <row r="84" spans="1:3" s="232" customFormat="1" x14ac:dyDescent="0.35">
      <c r="A84" s="234"/>
      <c r="B84" s="345"/>
      <c r="C84" s="345"/>
    </row>
    <row r="85" spans="1:3" s="232" customFormat="1" x14ac:dyDescent="0.35">
      <c r="A85" s="234"/>
      <c r="B85" s="345"/>
      <c r="C85" s="345"/>
    </row>
    <row r="86" spans="1:3" s="232" customFormat="1" x14ac:dyDescent="0.35">
      <c r="A86" s="234"/>
      <c r="B86" s="345"/>
      <c r="C86" s="345"/>
    </row>
    <row r="87" spans="1:3" s="232" customFormat="1" x14ac:dyDescent="0.35">
      <c r="A87" s="234"/>
      <c r="B87" s="345"/>
      <c r="C87" s="345"/>
    </row>
    <row r="88" spans="1:3" s="232" customFormat="1" x14ac:dyDescent="0.35">
      <c r="A88" s="234"/>
      <c r="B88" s="345"/>
      <c r="C88" s="345"/>
    </row>
    <row r="89" spans="1:3" s="232" customFormat="1" x14ac:dyDescent="0.35">
      <c r="A89" s="234"/>
      <c r="B89" s="345"/>
      <c r="C89" s="345"/>
    </row>
    <row r="90" spans="1:3" s="232" customFormat="1" x14ac:dyDescent="0.35">
      <c r="A90" s="234"/>
      <c r="B90" s="345"/>
      <c r="C90" s="345"/>
    </row>
    <row r="91" spans="1:3" s="232" customFormat="1" x14ac:dyDescent="0.35">
      <c r="A91" s="234"/>
      <c r="B91" s="345"/>
      <c r="C91" s="345"/>
    </row>
    <row r="92" spans="1:3" s="232" customFormat="1" x14ac:dyDescent="0.35">
      <c r="A92" s="234"/>
      <c r="B92" s="345"/>
      <c r="C92" s="345"/>
    </row>
    <row r="93" spans="1:3" s="232" customFormat="1" x14ac:dyDescent="0.35">
      <c r="A93" s="234"/>
      <c r="B93" s="345"/>
      <c r="C93" s="345"/>
    </row>
    <row r="94" spans="1:3" s="232" customFormat="1" x14ac:dyDescent="0.35">
      <c r="A94" s="234"/>
      <c r="B94" s="345"/>
      <c r="C94" s="345"/>
    </row>
    <row r="95" spans="1:3" s="232" customFormat="1" x14ac:dyDescent="0.35">
      <c r="A95" s="234"/>
      <c r="B95" s="345"/>
      <c r="C95" s="345"/>
    </row>
    <row r="96" spans="1:3" s="232" customFormat="1" x14ac:dyDescent="0.35">
      <c r="A96" s="234"/>
      <c r="B96" s="345"/>
      <c r="C96" s="345"/>
    </row>
    <row r="97" spans="1:3" s="232" customFormat="1" x14ac:dyDescent="0.35">
      <c r="A97" s="234"/>
      <c r="B97" s="345"/>
      <c r="C97" s="345"/>
    </row>
    <row r="98" spans="1:3" s="232" customFormat="1" x14ac:dyDescent="0.35">
      <c r="A98" s="234"/>
      <c r="B98" s="345"/>
      <c r="C98" s="345"/>
    </row>
    <row r="99" spans="1:3" s="232" customFormat="1" x14ac:dyDescent="0.35">
      <c r="A99" s="234"/>
      <c r="B99" s="345"/>
      <c r="C99" s="345"/>
    </row>
    <row r="100" spans="1:3" s="232" customFormat="1" x14ac:dyDescent="0.35">
      <c r="A100" s="234"/>
      <c r="B100" s="345"/>
      <c r="C100" s="345"/>
    </row>
    <row r="101" spans="1:3" s="232" customFormat="1" x14ac:dyDescent="0.35">
      <c r="A101" s="234"/>
      <c r="B101" s="345"/>
      <c r="C101" s="345"/>
    </row>
    <row r="102" spans="1:3" s="232" customFormat="1" x14ac:dyDescent="0.35">
      <c r="A102" s="234"/>
      <c r="B102" s="345"/>
      <c r="C102" s="345"/>
    </row>
    <row r="103" spans="1:3" s="232" customFormat="1" x14ac:dyDescent="0.35">
      <c r="A103" s="234"/>
      <c r="B103" s="345"/>
      <c r="C103" s="345"/>
    </row>
    <row r="104" spans="1:3" s="232" customFormat="1" x14ac:dyDescent="0.35">
      <c r="A104" s="234"/>
      <c r="B104" s="345"/>
      <c r="C104" s="345"/>
    </row>
    <row r="105" spans="1:3" s="232" customFormat="1" x14ac:dyDescent="0.35">
      <c r="A105" s="234"/>
      <c r="B105" s="345"/>
      <c r="C105" s="345"/>
    </row>
    <row r="106" spans="1:3" s="232" customFormat="1" x14ac:dyDescent="0.35">
      <c r="A106" s="234"/>
      <c r="B106" s="345"/>
      <c r="C106" s="345"/>
    </row>
    <row r="107" spans="1:3" s="232" customFormat="1" x14ac:dyDescent="0.35">
      <c r="A107" s="234"/>
      <c r="B107" s="345"/>
      <c r="C107" s="345"/>
    </row>
    <row r="108" spans="1:3" s="232" customFormat="1" x14ac:dyDescent="0.35">
      <c r="A108" s="234"/>
      <c r="B108" s="345"/>
      <c r="C108" s="345"/>
    </row>
    <row r="109" spans="1:3" s="232" customFormat="1" x14ac:dyDescent="0.35">
      <c r="A109" s="234"/>
      <c r="B109" s="345"/>
      <c r="C109" s="345"/>
    </row>
    <row r="110" spans="1:3" s="232" customFormat="1" x14ac:dyDescent="0.35">
      <c r="A110" s="234"/>
      <c r="B110" s="345"/>
      <c r="C110" s="345"/>
    </row>
    <row r="111" spans="1:3" s="232" customFormat="1" x14ac:dyDescent="0.35">
      <c r="A111" s="234"/>
      <c r="B111" s="345"/>
      <c r="C111" s="345"/>
    </row>
    <row r="112" spans="1:3" s="232" customFormat="1" x14ac:dyDescent="0.35">
      <c r="A112" s="234"/>
      <c r="B112" s="345"/>
      <c r="C112" s="345"/>
    </row>
    <row r="113" spans="1:3" s="232" customFormat="1" x14ac:dyDescent="0.35">
      <c r="A113" s="234"/>
      <c r="B113" s="345"/>
      <c r="C113" s="345"/>
    </row>
    <row r="114" spans="1:3" s="232" customFormat="1" x14ac:dyDescent="0.35">
      <c r="A114" s="234"/>
      <c r="B114" s="345"/>
      <c r="C114" s="345"/>
    </row>
    <row r="115" spans="1:3" s="232" customFormat="1" x14ac:dyDescent="0.35">
      <c r="A115" s="234"/>
      <c r="B115" s="345"/>
      <c r="C115" s="345"/>
    </row>
    <row r="116" spans="1:3" s="232" customFormat="1" x14ac:dyDescent="0.35">
      <c r="A116" s="234"/>
      <c r="B116" s="345"/>
      <c r="C116" s="345"/>
    </row>
    <row r="117" spans="1:3" s="232" customFormat="1" x14ac:dyDescent="0.35">
      <c r="A117" s="234"/>
      <c r="B117" s="345"/>
      <c r="C117" s="345"/>
    </row>
    <row r="118" spans="1:3" s="232" customFormat="1" x14ac:dyDescent="0.35">
      <c r="A118" s="234"/>
      <c r="B118" s="345"/>
      <c r="C118" s="345"/>
    </row>
    <row r="119" spans="1:3" s="232" customFormat="1" x14ac:dyDescent="0.35">
      <c r="A119" s="234"/>
      <c r="B119" s="345"/>
      <c r="C119" s="345"/>
    </row>
    <row r="120" spans="1:3" s="232" customFormat="1" x14ac:dyDescent="0.35">
      <c r="A120" s="234"/>
      <c r="B120" s="345"/>
      <c r="C120" s="345"/>
    </row>
    <row r="121" spans="1:3" s="232" customFormat="1" x14ac:dyDescent="0.35">
      <c r="A121" s="234"/>
      <c r="B121" s="345"/>
      <c r="C121" s="345"/>
    </row>
    <row r="122" spans="1:3" s="232" customFormat="1" x14ac:dyDescent="0.35">
      <c r="A122" s="234"/>
      <c r="B122" s="345"/>
      <c r="C122" s="345"/>
    </row>
    <row r="123" spans="1:3" s="232" customFormat="1" x14ac:dyDescent="0.35">
      <c r="A123" s="234"/>
      <c r="B123" s="345"/>
      <c r="C123" s="345"/>
    </row>
    <row r="124" spans="1:3" s="232" customFormat="1" x14ac:dyDescent="0.35">
      <c r="A124" s="234"/>
      <c r="B124" s="345"/>
      <c r="C124" s="345"/>
    </row>
    <row r="125" spans="1:3" s="232" customFormat="1" x14ac:dyDescent="0.35">
      <c r="A125" s="234"/>
      <c r="B125" s="345"/>
      <c r="C125" s="345"/>
    </row>
    <row r="126" spans="1:3" s="232" customFormat="1" x14ac:dyDescent="0.35">
      <c r="A126" s="234"/>
      <c r="B126" s="345"/>
      <c r="C126" s="345"/>
    </row>
    <row r="127" spans="1:3" s="232" customFormat="1" x14ac:dyDescent="0.35">
      <c r="A127" s="234"/>
      <c r="B127" s="345"/>
      <c r="C127" s="345"/>
    </row>
    <row r="128" spans="1:3" s="232" customFormat="1" x14ac:dyDescent="0.35">
      <c r="A128" s="234"/>
      <c r="B128" s="345"/>
      <c r="C128" s="345"/>
    </row>
    <row r="129" spans="1:3" s="232" customFormat="1" x14ac:dyDescent="0.35">
      <c r="A129" s="234"/>
      <c r="B129" s="345"/>
      <c r="C129" s="345"/>
    </row>
    <row r="130" spans="1:3" s="232" customFormat="1" x14ac:dyDescent="0.35">
      <c r="A130" s="234"/>
      <c r="B130" s="345"/>
      <c r="C130" s="345"/>
    </row>
    <row r="131" spans="1:3" s="232" customFormat="1" x14ac:dyDescent="0.35">
      <c r="A131" s="234"/>
      <c r="B131" s="345"/>
      <c r="C131" s="345"/>
    </row>
    <row r="132" spans="1:3" s="232" customFormat="1" x14ac:dyDescent="0.35">
      <c r="A132" s="234"/>
      <c r="B132" s="345"/>
      <c r="C132" s="345"/>
    </row>
    <row r="133" spans="1:3" s="232" customFormat="1" x14ac:dyDescent="0.35">
      <c r="A133" s="234"/>
      <c r="B133" s="345"/>
      <c r="C133" s="345"/>
    </row>
    <row r="134" spans="1:3" s="232" customFormat="1" x14ac:dyDescent="0.35">
      <c r="A134" s="234"/>
      <c r="B134" s="345"/>
      <c r="C134" s="345"/>
    </row>
    <row r="135" spans="1:3" s="232" customFormat="1" x14ac:dyDescent="0.35">
      <c r="A135" s="234"/>
      <c r="B135" s="345"/>
      <c r="C135" s="345"/>
    </row>
    <row r="136" spans="1:3" s="232" customFormat="1" x14ac:dyDescent="0.35">
      <c r="A136" s="234"/>
      <c r="B136" s="345"/>
      <c r="C136" s="345"/>
    </row>
    <row r="137" spans="1:3" s="232" customFormat="1" x14ac:dyDescent="0.35">
      <c r="A137" s="234"/>
      <c r="B137" s="345"/>
      <c r="C137" s="345"/>
    </row>
    <row r="138" spans="1:3" s="232" customFormat="1" x14ac:dyDescent="0.35">
      <c r="A138" s="234"/>
      <c r="B138" s="345"/>
      <c r="C138" s="345"/>
    </row>
    <row r="139" spans="1:3" s="232" customFormat="1" x14ac:dyDescent="0.35">
      <c r="A139" s="234"/>
      <c r="B139" s="345"/>
      <c r="C139" s="345"/>
    </row>
    <row r="140" spans="1:3" s="232" customFormat="1" x14ac:dyDescent="0.35">
      <c r="A140" s="234"/>
      <c r="B140" s="345"/>
      <c r="C140" s="345"/>
    </row>
    <row r="141" spans="1:3" s="232" customFormat="1" x14ac:dyDescent="0.35">
      <c r="A141" s="234"/>
      <c r="B141" s="345"/>
      <c r="C141" s="345"/>
    </row>
    <row r="142" spans="1:3" s="232" customFormat="1" x14ac:dyDescent="0.35">
      <c r="A142" s="234"/>
      <c r="B142" s="345"/>
      <c r="C142" s="345"/>
    </row>
    <row r="143" spans="1:3" s="232" customFormat="1" x14ac:dyDescent="0.35">
      <c r="A143" s="234"/>
      <c r="B143" s="345"/>
      <c r="C143" s="345"/>
    </row>
    <row r="144" spans="1:3" s="232" customFormat="1" x14ac:dyDescent="0.35">
      <c r="A144" s="234"/>
      <c r="B144" s="345"/>
      <c r="C144" s="345"/>
    </row>
    <row r="145" spans="1:3" s="232" customFormat="1" x14ac:dyDescent="0.35">
      <c r="A145" s="234"/>
      <c r="B145" s="345"/>
      <c r="C145" s="345"/>
    </row>
    <row r="146" spans="1:3" s="232" customFormat="1" x14ac:dyDescent="0.35">
      <c r="A146" s="234"/>
      <c r="B146" s="345"/>
      <c r="C146" s="345"/>
    </row>
    <row r="147" spans="1:3" s="232" customFormat="1" x14ac:dyDescent="0.35">
      <c r="A147" s="234"/>
      <c r="B147" s="345"/>
      <c r="C147" s="345"/>
    </row>
    <row r="148" spans="1:3" s="232" customFormat="1" x14ac:dyDescent="0.35">
      <c r="A148" s="234"/>
      <c r="B148" s="345"/>
      <c r="C148" s="345"/>
    </row>
    <row r="149" spans="1:3" s="232" customFormat="1" x14ac:dyDescent="0.35">
      <c r="A149" s="234"/>
      <c r="B149" s="345"/>
      <c r="C149" s="345"/>
    </row>
    <row r="150" spans="1:3" s="232" customFormat="1" x14ac:dyDescent="0.35">
      <c r="A150" s="234"/>
      <c r="B150" s="345"/>
      <c r="C150" s="345"/>
    </row>
    <row r="151" spans="1:3" s="232" customFormat="1" x14ac:dyDescent="0.35">
      <c r="A151" s="234"/>
      <c r="B151" s="345"/>
      <c r="C151" s="345"/>
    </row>
    <row r="152" spans="1:3" s="232" customFormat="1" x14ac:dyDescent="0.35">
      <c r="A152" s="234"/>
      <c r="B152" s="345"/>
      <c r="C152" s="345"/>
    </row>
    <row r="153" spans="1:3" s="232" customFormat="1" x14ac:dyDescent="0.35">
      <c r="A153" s="234"/>
      <c r="B153" s="345"/>
      <c r="C153" s="345"/>
    </row>
    <row r="154" spans="1:3" s="232" customFormat="1" x14ac:dyDescent="0.35">
      <c r="A154" s="234"/>
      <c r="B154" s="345"/>
      <c r="C154" s="345"/>
    </row>
    <row r="155" spans="1:3" s="232" customFormat="1" x14ac:dyDescent="0.35">
      <c r="A155" s="234"/>
      <c r="B155" s="345"/>
      <c r="C155" s="345"/>
    </row>
    <row r="156" spans="1:3" s="232" customFormat="1" x14ac:dyDescent="0.35">
      <c r="A156" s="234"/>
      <c r="B156" s="345"/>
      <c r="C156" s="345"/>
    </row>
    <row r="157" spans="1:3" s="232" customFormat="1" x14ac:dyDescent="0.35">
      <c r="A157" s="234"/>
      <c r="B157" s="345"/>
      <c r="C157" s="345"/>
    </row>
    <row r="158" spans="1:3" s="232" customFormat="1" x14ac:dyDescent="0.35">
      <c r="A158" s="234"/>
      <c r="B158" s="345"/>
      <c r="C158" s="345"/>
    </row>
    <row r="159" spans="1:3" s="232" customFormat="1" x14ac:dyDescent="0.35">
      <c r="A159" s="234"/>
      <c r="B159" s="345"/>
      <c r="C159" s="345"/>
    </row>
    <row r="160" spans="1:3" s="232" customFormat="1" x14ac:dyDescent="0.35">
      <c r="A160" s="234"/>
      <c r="B160" s="345"/>
      <c r="C160" s="345"/>
    </row>
    <row r="161" spans="1:3" s="232" customFormat="1" x14ac:dyDescent="0.35">
      <c r="A161" s="234"/>
      <c r="B161" s="345"/>
      <c r="C161" s="345"/>
    </row>
    <row r="162" spans="1:3" s="232" customFormat="1" x14ac:dyDescent="0.35">
      <c r="A162" s="234"/>
      <c r="B162" s="345"/>
      <c r="C162" s="345"/>
    </row>
    <row r="163" spans="1:3" s="232" customFormat="1" x14ac:dyDescent="0.35">
      <c r="A163" s="234"/>
      <c r="B163" s="345"/>
      <c r="C163" s="345"/>
    </row>
    <row r="164" spans="1:3" s="232" customFormat="1" x14ac:dyDescent="0.35">
      <c r="A164" s="234"/>
      <c r="B164" s="345"/>
      <c r="C164" s="345"/>
    </row>
    <row r="165" spans="1:3" s="232" customFormat="1" x14ac:dyDescent="0.35">
      <c r="A165" s="234"/>
      <c r="B165" s="345"/>
      <c r="C165" s="345"/>
    </row>
    <row r="166" spans="1:3" s="232" customFormat="1" x14ac:dyDescent="0.35">
      <c r="A166" s="234"/>
      <c r="B166" s="345"/>
      <c r="C166" s="345"/>
    </row>
    <row r="167" spans="1:3" s="232" customFormat="1" x14ac:dyDescent="0.35">
      <c r="A167" s="234"/>
      <c r="B167" s="345"/>
      <c r="C167" s="345"/>
    </row>
    <row r="168" spans="1:3" s="232" customFormat="1" x14ac:dyDescent="0.35">
      <c r="A168" s="234"/>
      <c r="B168" s="345"/>
      <c r="C168" s="345"/>
    </row>
    <row r="169" spans="1:3" s="232" customFormat="1" x14ac:dyDescent="0.35">
      <c r="A169" s="234"/>
      <c r="B169" s="345"/>
      <c r="C169" s="345"/>
    </row>
    <row r="170" spans="1:3" s="232" customFormat="1" x14ac:dyDescent="0.35">
      <c r="A170" s="234"/>
      <c r="B170" s="345"/>
      <c r="C170" s="345"/>
    </row>
    <row r="171" spans="1:3" s="232" customFormat="1" x14ac:dyDescent="0.35">
      <c r="A171" s="234"/>
      <c r="B171" s="345"/>
      <c r="C171" s="345"/>
    </row>
    <row r="172" spans="1:3" s="232" customFormat="1" x14ac:dyDescent="0.35">
      <c r="A172" s="234"/>
      <c r="B172" s="345"/>
      <c r="C172" s="345"/>
    </row>
    <row r="173" spans="1:3" s="232" customFormat="1" x14ac:dyDescent="0.35">
      <c r="A173" s="234"/>
      <c r="B173" s="345"/>
      <c r="C173" s="345"/>
    </row>
    <row r="174" spans="1:3" s="232" customFormat="1" x14ac:dyDescent="0.35">
      <c r="A174" s="234"/>
      <c r="B174" s="345"/>
      <c r="C174" s="345"/>
    </row>
    <row r="175" spans="1:3" s="232" customFormat="1" x14ac:dyDescent="0.35">
      <c r="A175" s="234"/>
      <c r="B175" s="345"/>
      <c r="C175" s="345"/>
    </row>
    <row r="176" spans="1:3" s="232" customFormat="1" x14ac:dyDescent="0.35">
      <c r="A176" s="234"/>
      <c r="B176" s="345"/>
      <c r="C176" s="345"/>
    </row>
    <row r="177" spans="1:3" s="232" customFormat="1" x14ac:dyDescent="0.35">
      <c r="A177" s="234"/>
      <c r="B177" s="345"/>
      <c r="C177" s="345"/>
    </row>
    <row r="178" spans="1:3" s="232" customFormat="1" x14ac:dyDescent="0.35">
      <c r="A178" s="234"/>
      <c r="B178" s="345"/>
      <c r="C178" s="345"/>
    </row>
    <row r="179" spans="1:3" s="232" customFormat="1" x14ac:dyDescent="0.35">
      <c r="A179" s="234"/>
      <c r="B179" s="345"/>
      <c r="C179" s="345"/>
    </row>
    <row r="180" spans="1:3" s="232" customFormat="1" x14ac:dyDescent="0.35">
      <c r="A180" s="234"/>
      <c r="B180" s="345"/>
      <c r="C180" s="345"/>
    </row>
    <row r="181" spans="1:3" s="232" customFormat="1" x14ac:dyDescent="0.35">
      <c r="A181" s="234"/>
      <c r="B181" s="345"/>
      <c r="C181" s="345"/>
    </row>
    <row r="182" spans="1:3" s="232" customFormat="1" x14ac:dyDescent="0.35">
      <c r="A182" s="234"/>
      <c r="B182" s="345"/>
      <c r="C182" s="345"/>
    </row>
    <row r="183" spans="1:3" s="232" customFormat="1" x14ac:dyDescent="0.35">
      <c r="A183" s="234"/>
      <c r="B183" s="345"/>
      <c r="C183" s="345"/>
    </row>
    <row r="184" spans="1:3" s="232" customFormat="1" x14ac:dyDescent="0.35">
      <c r="A184" s="234"/>
      <c r="B184" s="345"/>
      <c r="C184" s="345"/>
    </row>
    <row r="185" spans="1:3" s="232" customFormat="1" x14ac:dyDescent="0.35">
      <c r="A185" s="234"/>
      <c r="B185" s="345"/>
      <c r="C185" s="345"/>
    </row>
    <row r="186" spans="1:3" s="232" customFormat="1" x14ac:dyDescent="0.35">
      <c r="A186" s="234"/>
      <c r="B186" s="345"/>
      <c r="C186" s="345"/>
    </row>
    <row r="187" spans="1:3" s="232" customFormat="1" x14ac:dyDescent="0.35">
      <c r="A187" s="234"/>
      <c r="B187" s="345"/>
      <c r="C187" s="345"/>
    </row>
    <row r="188" spans="1:3" s="232" customFormat="1" x14ac:dyDescent="0.35">
      <c r="A188" s="234"/>
      <c r="B188" s="345"/>
      <c r="C188" s="345"/>
    </row>
    <row r="189" spans="1:3" s="232" customFormat="1" x14ac:dyDescent="0.35">
      <c r="A189" s="234"/>
      <c r="B189" s="345"/>
      <c r="C189" s="345"/>
    </row>
    <row r="190" spans="1:3" s="232" customFormat="1" x14ac:dyDescent="0.35">
      <c r="A190" s="234"/>
      <c r="B190" s="345"/>
      <c r="C190" s="345"/>
    </row>
    <row r="191" spans="1:3" s="232" customFormat="1" x14ac:dyDescent="0.35">
      <c r="A191" s="234"/>
      <c r="B191" s="345"/>
      <c r="C191" s="345"/>
    </row>
    <row r="192" spans="1:3" s="232" customFormat="1" x14ac:dyDescent="0.35">
      <c r="A192" s="234"/>
      <c r="B192" s="345"/>
      <c r="C192" s="345"/>
    </row>
    <row r="193" spans="1:3" s="232" customFormat="1" x14ac:dyDescent="0.35">
      <c r="A193" s="234"/>
      <c r="B193" s="345"/>
      <c r="C193" s="345"/>
    </row>
    <row r="194" spans="1:3" s="232" customFormat="1" x14ac:dyDescent="0.35">
      <c r="A194" s="234"/>
      <c r="B194" s="345"/>
      <c r="C194" s="345"/>
    </row>
    <row r="195" spans="1:3" s="232" customFormat="1" x14ac:dyDescent="0.35">
      <c r="A195" s="234"/>
      <c r="B195" s="345"/>
      <c r="C195" s="345"/>
    </row>
    <row r="196" spans="1:3" s="232" customFormat="1" x14ac:dyDescent="0.35">
      <c r="A196" s="234"/>
      <c r="B196" s="345"/>
      <c r="C196" s="345"/>
    </row>
    <row r="197" spans="1:3" s="232" customFormat="1" x14ac:dyDescent="0.35">
      <c r="A197" s="234"/>
      <c r="B197" s="345"/>
      <c r="C197" s="345"/>
    </row>
    <row r="198" spans="1:3" s="232" customFormat="1" x14ac:dyDescent="0.35">
      <c r="A198" s="234"/>
      <c r="B198" s="345"/>
      <c r="C198" s="345"/>
    </row>
    <row r="199" spans="1:3" s="232" customFormat="1" x14ac:dyDescent="0.35">
      <c r="A199" s="234"/>
      <c r="B199" s="345"/>
      <c r="C199" s="345"/>
    </row>
    <row r="200" spans="1:3" s="232" customFormat="1" x14ac:dyDescent="0.35">
      <c r="A200" s="234"/>
      <c r="B200" s="345"/>
      <c r="C200" s="345"/>
    </row>
    <row r="201" spans="1:3" s="232" customFormat="1" x14ac:dyDescent="0.35">
      <c r="A201" s="234"/>
      <c r="B201" s="345"/>
      <c r="C201" s="345"/>
    </row>
    <row r="202" spans="1:3" s="232" customFormat="1" x14ac:dyDescent="0.35">
      <c r="A202" s="234"/>
      <c r="B202" s="345"/>
      <c r="C202" s="345"/>
    </row>
    <row r="203" spans="1:3" s="232" customFormat="1" x14ac:dyDescent="0.35">
      <c r="A203" s="234"/>
      <c r="B203" s="345"/>
      <c r="C203" s="345"/>
    </row>
    <row r="204" spans="1:3" s="232" customFormat="1" x14ac:dyDescent="0.35">
      <c r="A204" s="234"/>
      <c r="B204" s="345"/>
      <c r="C204" s="345"/>
    </row>
    <row r="205" spans="1:3" s="232" customFormat="1" x14ac:dyDescent="0.35">
      <c r="A205" s="234"/>
      <c r="B205" s="345"/>
      <c r="C205" s="345"/>
    </row>
    <row r="206" spans="1:3" s="232" customFormat="1" x14ac:dyDescent="0.35">
      <c r="A206" s="234"/>
      <c r="B206" s="345"/>
      <c r="C206" s="345"/>
    </row>
    <row r="207" spans="1:3" s="232" customFormat="1" x14ac:dyDescent="0.35">
      <c r="A207" s="234"/>
      <c r="B207" s="345"/>
      <c r="C207" s="345"/>
    </row>
    <row r="208" spans="1:3" s="232" customFormat="1" x14ac:dyDescent="0.35">
      <c r="A208" s="234"/>
      <c r="B208" s="345"/>
      <c r="C208" s="345"/>
    </row>
    <row r="209" spans="1:3" s="232" customFormat="1" x14ac:dyDescent="0.35">
      <c r="A209" s="234"/>
      <c r="B209" s="345"/>
      <c r="C209" s="345"/>
    </row>
    <row r="210" spans="1:3" s="232" customFormat="1" x14ac:dyDescent="0.35">
      <c r="A210" s="234"/>
      <c r="B210" s="345"/>
      <c r="C210" s="345"/>
    </row>
    <row r="211" spans="1:3" s="232" customFormat="1" x14ac:dyDescent="0.35">
      <c r="A211" s="234"/>
      <c r="B211" s="345"/>
      <c r="C211" s="345"/>
    </row>
    <row r="212" spans="1:3" s="232" customFormat="1" x14ac:dyDescent="0.35">
      <c r="A212" s="234"/>
      <c r="B212" s="345"/>
      <c r="C212" s="345"/>
    </row>
    <row r="213" spans="1:3" s="232" customFormat="1" x14ac:dyDescent="0.35">
      <c r="A213" s="234"/>
      <c r="B213" s="345"/>
      <c r="C213" s="345"/>
    </row>
    <row r="214" spans="1:3" s="232" customFormat="1" x14ac:dyDescent="0.35">
      <c r="A214" s="234"/>
      <c r="B214" s="345"/>
      <c r="C214" s="345"/>
    </row>
    <row r="215" spans="1:3" s="232" customFormat="1" x14ac:dyDescent="0.35">
      <c r="A215" s="234"/>
      <c r="B215" s="345"/>
      <c r="C215" s="345"/>
    </row>
    <row r="216" spans="1:3" s="232" customFormat="1" x14ac:dyDescent="0.35">
      <c r="A216" s="234"/>
      <c r="B216" s="345"/>
      <c r="C216" s="345"/>
    </row>
    <row r="217" spans="1:3" s="232" customFormat="1" x14ac:dyDescent="0.35">
      <c r="A217" s="234"/>
      <c r="B217" s="345"/>
      <c r="C217" s="345"/>
    </row>
    <row r="218" spans="1:3" s="232" customFormat="1" x14ac:dyDescent="0.35">
      <c r="A218" s="234"/>
      <c r="B218" s="345"/>
      <c r="C218" s="345"/>
    </row>
    <row r="219" spans="1:3" s="232" customFormat="1" x14ac:dyDescent="0.35">
      <c r="A219" s="234"/>
      <c r="B219" s="345"/>
      <c r="C219" s="345"/>
    </row>
    <row r="220" spans="1:3" s="232" customFormat="1" x14ac:dyDescent="0.35">
      <c r="A220" s="234"/>
      <c r="B220" s="345"/>
      <c r="C220" s="345"/>
    </row>
    <row r="221" spans="1:3" s="232" customFormat="1" x14ac:dyDescent="0.35">
      <c r="A221" s="234"/>
      <c r="B221" s="345"/>
      <c r="C221" s="345"/>
    </row>
    <row r="222" spans="1:3" s="232" customFormat="1" x14ac:dyDescent="0.35">
      <c r="A222" s="234"/>
      <c r="B222" s="345"/>
      <c r="C222" s="345"/>
    </row>
    <row r="223" spans="1:3" s="232" customFormat="1" x14ac:dyDescent="0.35">
      <c r="A223" s="234"/>
      <c r="B223" s="345"/>
      <c r="C223" s="345"/>
    </row>
    <row r="224" spans="1:3" s="232" customFormat="1" x14ac:dyDescent="0.35">
      <c r="A224" s="234"/>
      <c r="B224" s="345"/>
      <c r="C224" s="345"/>
    </row>
    <row r="225" spans="1:3" s="232" customFormat="1" x14ac:dyDescent="0.35">
      <c r="A225" s="234"/>
      <c r="B225" s="345"/>
      <c r="C225" s="345"/>
    </row>
    <row r="226" spans="1:3" s="232" customFormat="1" x14ac:dyDescent="0.35">
      <c r="A226" s="234"/>
      <c r="B226" s="345"/>
      <c r="C226" s="345"/>
    </row>
    <row r="227" spans="1:3" s="232" customFormat="1" x14ac:dyDescent="0.35">
      <c r="A227" s="234"/>
      <c r="B227" s="345"/>
      <c r="C227" s="345"/>
    </row>
    <row r="228" spans="1:3" s="232" customFormat="1" x14ac:dyDescent="0.35">
      <c r="A228" s="234"/>
      <c r="B228" s="345"/>
      <c r="C228" s="345"/>
    </row>
    <row r="229" spans="1:3" s="232" customFormat="1" x14ac:dyDescent="0.35">
      <c r="A229" s="234"/>
      <c r="B229" s="345"/>
      <c r="C229" s="345"/>
    </row>
    <row r="230" spans="1:3" s="232" customFormat="1" x14ac:dyDescent="0.35">
      <c r="A230" s="234"/>
      <c r="B230" s="345"/>
      <c r="C230" s="345"/>
    </row>
    <row r="231" spans="1:3" s="232" customFormat="1" x14ac:dyDescent="0.35">
      <c r="A231" s="234"/>
      <c r="B231" s="345"/>
      <c r="C231" s="345"/>
    </row>
    <row r="232" spans="1:3" s="232" customFormat="1" x14ac:dyDescent="0.35">
      <c r="A232" s="234"/>
      <c r="B232" s="345"/>
      <c r="C232" s="345"/>
    </row>
    <row r="233" spans="1:3" s="232" customFormat="1" x14ac:dyDescent="0.35">
      <c r="A233" s="234"/>
      <c r="B233" s="345"/>
      <c r="C233" s="345"/>
    </row>
    <row r="234" spans="1:3" s="232" customFormat="1" x14ac:dyDescent="0.35">
      <c r="A234" s="234"/>
      <c r="B234" s="345"/>
      <c r="C234" s="345"/>
    </row>
    <row r="235" spans="1:3" s="232" customFormat="1" x14ac:dyDescent="0.35">
      <c r="A235" s="234"/>
      <c r="B235" s="345"/>
      <c r="C235" s="345"/>
    </row>
    <row r="236" spans="1:3" s="232" customFormat="1" x14ac:dyDescent="0.35">
      <c r="A236" s="234"/>
      <c r="B236" s="345"/>
      <c r="C236" s="345"/>
    </row>
    <row r="237" spans="1:3" s="232" customFormat="1" x14ac:dyDescent="0.35">
      <c r="A237" s="234"/>
      <c r="B237" s="345"/>
      <c r="C237" s="345"/>
    </row>
    <row r="238" spans="1:3" s="232" customFormat="1" x14ac:dyDescent="0.35">
      <c r="A238" s="234"/>
      <c r="B238" s="345"/>
      <c r="C238" s="345"/>
    </row>
    <row r="239" spans="1:3" s="232" customFormat="1" x14ac:dyDescent="0.35">
      <c r="A239" s="234"/>
      <c r="B239" s="345"/>
      <c r="C239" s="345"/>
    </row>
    <row r="240" spans="1:3" s="232" customFormat="1" x14ac:dyDescent="0.35">
      <c r="A240" s="234"/>
      <c r="B240" s="345"/>
      <c r="C240" s="345"/>
    </row>
    <row r="241" spans="1:3" s="232" customFormat="1" x14ac:dyDescent="0.35">
      <c r="A241" s="234"/>
      <c r="B241" s="345"/>
      <c r="C241" s="345"/>
    </row>
    <row r="242" spans="1:3" s="232" customFormat="1" x14ac:dyDescent="0.35">
      <c r="A242" s="234"/>
      <c r="B242" s="345"/>
      <c r="C242" s="345"/>
    </row>
    <row r="243" spans="1:3" s="232" customFormat="1" x14ac:dyDescent="0.35">
      <c r="A243" s="234"/>
      <c r="B243" s="345"/>
      <c r="C243" s="345"/>
    </row>
    <row r="244" spans="1:3" s="232" customFormat="1" x14ac:dyDescent="0.35">
      <c r="A244" s="234"/>
      <c r="B244" s="345"/>
      <c r="C244" s="345"/>
    </row>
    <row r="245" spans="1:3" s="232" customFormat="1" x14ac:dyDescent="0.35">
      <c r="A245" s="234"/>
      <c r="B245" s="345"/>
      <c r="C245" s="345"/>
    </row>
    <row r="246" spans="1:3" s="232" customFormat="1" x14ac:dyDescent="0.35">
      <c r="A246" s="234"/>
      <c r="B246" s="345"/>
      <c r="C246" s="345"/>
    </row>
    <row r="247" spans="1:3" s="232" customFormat="1" x14ac:dyDescent="0.35">
      <c r="A247" s="234"/>
      <c r="B247" s="345"/>
      <c r="C247" s="345"/>
    </row>
    <row r="248" spans="1:3" s="232" customFormat="1" x14ac:dyDescent="0.35">
      <c r="A248" s="234"/>
      <c r="B248" s="345"/>
      <c r="C248" s="345"/>
    </row>
    <row r="249" spans="1:3" s="232" customFormat="1" x14ac:dyDescent="0.35">
      <c r="A249" s="234"/>
      <c r="B249" s="345"/>
      <c r="C249" s="345"/>
    </row>
    <row r="250" spans="1:3" s="232" customFormat="1" x14ac:dyDescent="0.35">
      <c r="A250" s="234"/>
      <c r="B250" s="345"/>
      <c r="C250" s="345"/>
    </row>
    <row r="251" spans="1:3" s="232" customFormat="1" x14ac:dyDescent="0.35">
      <c r="A251" s="234"/>
      <c r="B251" s="345"/>
      <c r="C251" s="345"/>
    </row>
    <row r="252" spans="1:3" s="232" customFormat="1" x14ac:dyDescent="0.35">
      <c r="A252" s="234"/>
      <c r="B252" s="345"/>
      <c r="C252" s="345"/>
    </row>
    <row r="253" spans="1:3" s="232" customFormat="1" x14ac:dyDescent="0.35">
      <c r="A253" s="234"/>
      <c r="B253" s="345"/>
      <c r="C253" s="345"/>
    </row>
    <row r="254" spans="1:3" s="232" customFormat="1" x14ac:dyDescent="0.35">
      <c r="A254" s="234"/>
      <c r="B254" s="345"/>
      <c r="C254" s="345"/>
    </row>
    <row r="255" spans="1:3" s="232" customFormat="1" x14ac:dyDescent="0.35">
      <c r="A255" s="234"/>
      <c r="B255" s="345"/>
      <c r="C255" s="345"/>
    </row>
    <row r="256" spans="1:3" s="232" customFormat="1" x14ac:dyDescent="0.35">
      <c r="A256" s="234"/>
      <c r="B256" s="345"/>
      <c r="C256" s="345"/>
    </row>
    <row r="257" spans="1:3" s="232" customFormat="1" x14ac:dyDescent="0.35">
      <c r="A257" s="234"/>
      <c r="B257" s="345"/>
      <c r="C257" s="345"/>
    </row>
    <row r="258" spans="1:3" s="232" customFormat="1" x14ac:dyDescent="0.35">
      <c r="A258" s="234"/>
      <c r="B258" s="345"/>
      <c r="C258" s="345"/>
    </row>
    <row r="259" spans="1:3" s="232" customFormat="1" x14ac:dyDescent="0.35">
      <c r="A259" s="234"/>
      <c r="B259" s="345"/>
      <c r="C259" s="345"/>
    </row>
    <row r="260" spans="1:3" s="232" customFormat="1" x14ac:dyDescent="0.35">
      <c r="A260" s="234"/>
      <c r="B260" s="345"/>
      <c r="C260" s="345"/>
    </row>
    <row r="261" spans="1:3" s="232" customFormat="1" x14ac:dyDescent="0.35">
      <c r="A261" s="234"/>
      <c r="B261" s="345"/>
      <c r="C261" s="345"/>
    </row>
    <row r="262" spans="1:3" s="232" customFormat="1" x14ac:dyDescent="0.35">
      <c r="A262" s="234"/>
      <c r="B262" s="345"/>
      <c r="C262" s="345"/>
    </row>
    <row r="263" spans="1:3" s="232" customFormat="1" x14ac:dyDescent="0.35">
      <c r="A263" s="234"/>
      <c r="B263" s="345"/>
      <c r="C263" s="345"/>
    </row>
    <row r="264" spans="1:3" s="232" customFormat="1" x14ac:dyDescent="0.35">
      <c r="A264" s="234"/>
      <c r="B264" s="345"/>
      <c r="C264" s="345"/>
    </row>
    <row r="265" spans="1:3" s="232" customFormat="1" x14ac:dyDescent="0.35">
      <c r="A265" s="234"/>
      <c r="B265" s="345"/>
      <c r="C265" s="345"/>
    </row>
    <row r="266" spans="1:3" s="232" customFormat="1" x14ac:dyDescent="0.35">
      <c r="A266" s="234"/>
      <c r="B266" s="345"/>
      <c r="C266" s="345"/>
    </row>
    <row r="267" spans="1:3" s="232" customFormat="1" x14ac:dyDescent="0.35">
      <c r="A267" s="234"/>
      <c r="B267" s="345"/>
      <c r="C267" s="345"/>
    </row>
    <row r="268" spans="1:3" s="232" customFormat="1" x14ac:dyDescent="0.35">
      <c r="A268" s="234"/>
      <c r="B268" s="345"/>
      <c r="C268" s="345"/>
    </row>
    <row r="269" spans="1:3" s="232" customFormat="1" x14ac:dyDescent="0.35">
      <c r="A269" s="234"/>
      <c r="B269" s="345"/>
      <c r="C269" s="345"/>
    </row>
    <row r="270" spans="1:3" s="232" customFormat="1" x14ac:dyDescent="0.35">
      <c r="A270" s="234"/>
      <c r="B270" s="345"/>
      <c r="C270" s="345"/>
    </row>
    <row r="271" spans="1:3" s="232" customFormat="1" x14ac:dyDescent="0.35">
      <c r="A271" s="234"/>
      <c r="B271" s="345"/>
      <c r="C271" s="345"/>
    </row>
    <row r="272" spans="1:3" s="232" customFormat="1" x14ac:dyDescent="0.35">
      <c r="A272" s="234"/>
      <c r="B272" s="345"/>
      <c r="C272" s="345"/>
    </row>
    <row r="273" spans="1:3" s="232" customFormat="1" x14ac:dyDescent="0.35">
      <c r="A273" s="234"/>
      <c r="B273" s="345"/>
      <c r="C273" s="345"/>
    </row>
    <row r="274" spans="1:3" s="232" customFormat="1" x14ac:dyDescent="0.35">
      <c r="A274" s="234"/>
      <c r="B274" s="345"/>
      <c r="C274" s="345"/>
    </row>
    <row r="275" spans="1:3" s="232" customFormat="1" x14ac:dyDescent="0.35">
      <c r="A275" s="234"/>
      <c r="B275" s="345"/>
      <c r="C275" s="345"/>
    </row>
    <row r="276" spans="1:3" s="232" customFormat="1" x14ac:dyDescent="0.35">
      <c r="A276" s="234"/>
      <c r="B276" s="345"/>
      <c r="C276" s="345"/>
    </row>
    <row r="277" spans="1:3" s="232" customFormat="1" x14ac:dyDescent="0.35">
      <c r="A277" s="234"/>
      <c r="B277" s="345"/>
      <c r="C277" s="345"/>
    </row>
    <row r="278" spans="1:3" s="232" customFormat="1" x14ac:dyDescent="0.35">
      <c r="A278" s="234"/>
      <c r="B278" s="345"/>
      <c r="C278" s="345"/>
    </row>
    <row r="279" spans="1:3" s="232" customFormat="1" x14ac:dyDescent="0.35">
      <c r="A279" s="234"/>
      <c r="B279" s="345"/>
      <c r="C279" s="345"/>
    </row>
    <row r="280" spans="1:3" s="232" customFormat="1" x14ac:dyDescent="0.35">
      <c r="A280" s="234"/>
      <c r="B280" s="345"/>
      <c r="C280" s="345"/>
    </row>
    <row r="281" spans="1:3" s="232" customFormat="1" x14ac:dyDescent="0.35">
      <c r="A281" s="234"/>
      <c r="B281" s="345"/>
      <c r="C281" s="345"/>
    </row>
    <row r="282" spans="1:3" s="232" customFormat="1" x14ac:dyDescent="0.35">
      <c r="A282" s="234"/>
      <c r="B282" s="345"/>
      <c r="C282" s="345"/>
    </row>
    <row r="283" spans="1:3" s="232" customFormat="1" x14ac:dyDescent="0.35">
      <c r="A283" s="234"/>
      <c r="B283" s="345"/>
      <c r="C283" s="345"/>
    </row>
    <row r="284" spans="1:3" s="232" customFormat="1" x14ac:dyDescent="0.35">
      <c r="A284" s="234"/>
      <c r="B284" s="345"/>
      <c r="C284" s="345"/>
    </row>
    <row r="285" spans="1:3" s="232" customFormat="1" x14ac:dyDescent="0.35">
      <c r="A285" s="234"/>
      <c r="B285" s="345"/>
      <c r="C285" s="345"/>
    </row>
    <row r="286" spans="1:3" s="232" customFormat="1" x14ac:dyDescent="0.35">
      <c r="A286" s="234"/>
      <c r="B286" s="345"/>
      <c r="C286" s="345"/>
    </row>
    <row r="287" spans="1:3" s="232" customFormat="1" x14ac:dyDescent="0.35">
      <c r="A287" s="234"/>
      <c r="B287" s="345"/>
      <c r="C287" s="345"/>
    </row>
    <row r="288" spans="1:3" s="232" customFormat="1" x14ac:dyDescent="0.35">
      <c r="A288" s="234"/>
      <c r="B288" s="345"/>
      <c r="C288" s="345"/>
    </row>
    <row r="289" spans="1:3" s="232" customFormat="1" x14ac:dyDescent="0.35">
      <c r="A289" s="234"/>
      <c r="B289" s="345"/>
      <c r="C289" s="345"/>
    </row>
    <row r="290" spans="1:3" s="232" customFormat="1" x14ac:dyDescent="0.35">
      <c r="A290" s="234"/>
      <c r="B290" s="345"/>
      <c r="C290" s="345"/>
    </row>
    <row r="291" spans="1:3" s="232" customFormat="1" x14ac:dyDescent="0.35">
      <c r="A291" s="234"/>
      <c r="B291" s="345"/>
      <c r="C291" s="345"/>
    </row>
    <row r="292" spans="1:3" s="232" customFormat="1" x14ac:dyDescent="0.35">
      <c r="A292" s="234"/>
      <c r="B292" s="345"/>
      <c r="C292" s="345"/>
    </row>
    <row r="293" spans="1:3" s="232" customFormat="1" x14ac:dyDescent="0.35">
      <c r="A293" s="234"/>
      <c r="B293" s="345"/>
      <c r="C293" s="345"/>
    </row>
    <row r="294" spans="1:3" s="232" customFormat="1" x14ac:dyDescent="0.35">
      <c r="A294" s="234"/>
      <c r="B294" s="345"/>
      <c r="C294" s="345"/>
    </row>
    <row r="295" spans="1:3" s="232" customFormat="1" x14ac:dyDescent="0.35">
      <c r="A295" s="234"/>
      <c r="B295" s="345"/>
      <c r="C295" s="345"/>
    </row>
    <row r="296" spans="1:3" s="232" customFormat="1" x14ac:dyDescent="0.35">
      <c r="A296" s="234"/>
      <c r="B296" s="345"/>
      <c r="C296" s="345"/>
    </row>
    <row r="297" spans="1:3" s="232" customFormat="1" x14ac:dyDescent="0.35">
      <c r="A297" s="234"/>
      <c r="B297" s="345"/>
      <c r="C297" s="345"/>
    </row>
    <row r="298" spans="1:3" s="232" customFormat="1" x14ac:dyDescent="0.35">
      <c r="A298" s="234"/>
      <c r="B298" s="345"/>
      <c r="C298" s="345"/>
    </row>
    <row r="299" spans="1:3" s="232" customFormat="1" x14ac:dyDescent="0.35">
      <c r="A299" s="234"/>
      <c r="B299" s="345"/>
      <c r="C299" s="345"/>
    </row>
    <row r="300" spans="1:3" s="232" customFormat="1" x14ac:dyDescent="0.35">
      <c r="A300" s="234"/>
      <c r="B300" s="345"/>
      <c r="C300" s="345"/>
    </row>
    <row r="301" spans="1:3" s="232" customFormat="1" x14ac:dyDescent="0.35">
      <c r="A301" s="234"/>
      <c r="B301" s="345"/>
      <c r="C301" s="345"/>
    </row>
    <row r="302" spans="1:3" s="232" customFormat="1" x14ac:dyDescent="0.35">
      <c r="A302" s="234"/>
      <c r="B302" s="345"/>
      <c r="C302" s="345"/>
    </row>
    <row r="303" spans="1:3" s="232" customFormat="1" x14ac:dyDescent="0.35">
      <c r="A303" s="234"/>
      <c r="B303" s="345"/>
      <c r="C303" s="345"/>
    </row>
    <row r="304" spans="1:3" s="232" customFormat="1" x14ac:dyDescent="0.35">
      <c r="A304" s="234"/>
      <c r="B304" s="345"/>
      <c r="C304" s="345"/>
    </row>
    <row r="305" spans="1:3" s="232" customFormat="1" x14ac:dyDescent="0.35">
      <c r="A305" s="234"/>
      <c r="B305" s="345"/>
      <c r="C305" s="345"/>
    </row>
    <row r="306" spans="1:3" s="232" customFormat="1" x14ac:dyDescent="0.35">
      <c r="A306" s="234"/>
      <c r="B306" s="345"/>
      <c r="C306" s="345"/>
    </row>
    <row r="307" spans="1:3" s="232" customFormat="1" x14ac:dyDescent="0.35">
      <c r="A307" s="234"/>
      <c r="B307" s="345"/>
      <c r="C307" s="345"/>
    </row>
    <row r="308" spans="1:3" s="232" customFormat="1" x14ac:dyDescent="0.35">
      <c r="A308" s="234"/>
      <c r="B308" s="345"/>
      <c r="C308" s="345"/>
    </row>
    <row r="309" spans="1:3" s="232" customFormat="1" x14ac:dyDescent="0.35">
      <c r="A309" s="234"/>
      <c r="B309" s="345"/>
      <c r="C309" s="345"/>
    </row>
    <row r="310" spans="1:3" s="232" customFormat="1" x14ac:dyDescent="0.35">
      <c r="A310" s="234"/>
      <c r="B310" s="345"/>
      <c r="C310" s="345"/>
    </row>
    <row r="311" spans="1:3" s="232" customFormat="1" x14ac:dyDescent="0.35">
      <c r="A311" s="234"/>
      <c r="B311" s="345"/>
      <c r="C311" s="345"/>
    </row>
    <row r="312" spans="1:3" s="232" customFormat="1" x14ac:dyDescent="0.35">
      <c r="A312" s="234"/>
      <c r="B312" s="345"/>
      <c r="C312" s="345"/>
    </row>
    <row r="313" spans="1:3" s="232" customFormat="1" x14ac:dyDescent="0.35">
      <c r="A313" s="234"/>
      <c r="B313" s="345"/>
      <c r="C313" s="345"/>
    </row>
    <row r="314" spans="1:3" s="232" customFormat="1" x14ac:dyDescent="0.35">
      <c r="A314" s="234"/>
      <c r="B314" s="345"/>
      <c r="C314" s="345"/>
    </row>
    <row r="315" spans="1:3" s="232" customFormat="1" x14ac:dyDescent="0.35">
      <c r="A315" s="234"/>
      <c r="B315" s="345"/>
      <c r="C315" s="345"/>
    </row>
    <row r="316" spans="1:3" s="232" customFormat="1" x14ac:dyDescent="0.35">
      <c r="A316" s="234"/>
      <c r="B316" s="345"/>
      <c r="C316" s="345"/>
    </row>
    <row r="317" spans="1:3" s="232" customFormat="1" x14ac:dyDescent="0.35">
      <c r="A317" s="234"/>
      <c r="B317" s="345"/>
      <c r="C317" s="345"/>
    </row>
    <row r="318" spans="1:3" s="232" customFormat="1" x14ac:dyDescent="0.35">
      <c r="A318" s="234"/>
      <c r="B318" s="345"/>
      <c r="C318" s="345"/>
    </row>
    <row r="319" spans="1:3" s="232" customFormat="1" x14ac:dyDescent="0.35">
      <c r="A319" s="234"/>
      <c r="B319" s="345"/>
      <c r="C319" s="345"/>
    </row>
    <row r="320" spans="1:3" s="232" customFormat="1" x14ac:dyDescent="0.35">
      <c r="A320" s="234"/>
      <c r="B320" s="345"/>
      <c r="C320" s="345"/>
    </row>
    <row r="321" spans="1:3" s="232" customFormat="1" x14ac:dyDescent="0.35">
      <c r="A321" s="234"/>
      <c r="B321" s="345"/>
      <c r="C321" s="345"/>
    </row>
    <row r="322" spans="1:3" s="232" customFormat="1" x14ac:dyDescent="0.35">
      <c r="A322" s="234"/>
      <c r="B322" s="345"/>
      <c r="C322" s="345"/>
    </row>
    <row r="323" spans="1:3" s="232" customFormat="1" x14ac:dyDescent="0.35">
      <c r="A323" s="234"/>
      <c r="B323" s="345"/>
      <c r="C323" s="345"/>
    </row>
    <row r="324" spans="1:3" s="232" customFormat="1" x14ac:dyDescent="0.35">
      <c r="A324" s="234"/>
      <c r="B324" s="345"/>
      <c r="C324" s="345"/>
    </row>
    <row r="325" spans="1:3" s="232" customFormat="1" x14ac:dyDescent="0.35">
      <c r="A325" s="234"/>
      <c r="B325" s="345"/>
      <c r="C325" s="345"/>
    </row>
    <row r="326" spans="1:3" s="232" customFormat="1" x14ac:dyDescent="0.35">
      <c r="A326" s="234"/>
      <c r="B326" s="345"/>
      <c r="C326" s="345"/>
    </row>
    <row r="327" spans="1:3" s="232" customFormat="1" x14ac:dyDescent="0.35">
      <c r="A327" s="234"/>
      <c r="B327" s="345"/>
      <c r="C327" s="345"/>
    </row>
    <row r="328" spans="1:3" s="232" customFormat="1" x14ac:dyDescent="0.35">
      <c r="A328" s="234"/>
      <c r="B328" s="345"/>
      <c r="C328" s="345"/>
    </row>
    <row r="329" spans="1:3" s="232" customFormat="1" x14ac:dyDescent="0.35">
      <c r="A329" s="234"/>
      <c r="B329" s="345"/>
      <c r="C329" s="345"/>
    </row>
    <row r="330" spans="1:3" s="232" customFormat="1" x14ac:dyDescent="0.35">
      <c r="A330" s="234"/>
      <c r="B330" s="345"/>
      <c r="C330" s="345"/>
    </row>
    <row r="331" spans="1:3" s="232" customFormat="1" x14ac:dyDescent="0.35">
      <c r="A331" s="234"/>
      <c r="B331" s="345"/>
      <c r="C331" s="345"/>
    </row>
    <row r="332" spans="1:3" s="232" customFormat="1" x14ac:dyDescent="0.35">
      <c r="A332" s="234"/>
      <c r="B332" s="345"/>
      <c r="C332" s="345"/>
    </row>
    <row r="333" spans="1:3" s="232" customFormat="1" x14ac:dyDescent="0.35">
      <c r="A333" s="234"/>
      <c r="B333" s="345"/>
      <c r="C333" s="345"/>
    </row>
    <row r="334" spans="1:3" s="232" customFormat="1" x14ac:dyDescent="0.35">
      <c r="A334" s="234"/>
      <c r="B334" s="345"/>
      <c r="C334" s="345"/>
    </row>
    <row r="335" spans="1:3" s="232" customFormat="1" x14ac:dyDescent="0.35">
      <c r="A335" s="234"/>
      <c r="B335" s="345"/>
      <c r="C335" s="345"/>
    </row>
    <row r="336" spans="1:3" s="232" customFormat="1" x14ac:dyDescent="0.35">
      <c r="A336" s="234"/>
      <c r="B336" s="345"/>
      <c r="C336" s="345"/>
    </row>
    <row r="337" spans="1:3" s="232" customFormat="1" x14ac:dyDescent="0.35">
      <c r="A337" s="234"/>
      <c r="B337" s="345"/>
      <c r="C337" s="345"/>
    </row>
    <row r="338" spans="1:3" s="232" customFormat="1" x14ac:dyDescent="0.35">
      <c r="A338" s="234"/>
      <c r="B338" s="345"/>
      <c r="C338" s="345"/>
    </row>
    <row r="339" spans="1:3" s="232" customFormat="1" x14ac:dyDescent="0.35">
      <c r="A339" s="234"/>
      <c r="B339" s="345"/>
      <c r="C339" s="345"/>
    </row>
    <row r="340" spans="1:3" s="232" customFormat="1" x14ac:dyDescent="0.35">
      <c r="A340" s="234"/>
      <c r="B340" s="345"/>
      <c r="C340" s="345"/>
    </row>
    <row r="341" spans="1:3" s="232" customFormat="1" x14ac:dyDescent="0.35">
      <c r="A341" s="234"/>
      <c r="B341" s="345"/>
      <c r="C341" s="345"/>
    </row>
    <row r="342" spans="1:3" s="232" customFormat="1" x14ac:dyDescent="0.35">
      <c r="A342" s="234"/>
      <c r="B342" s="345"/>
      <c r="C342" s="345"/>
    </row>
    <row r="343" spans="1:3" s="232" customFormat="1" x14ac:dyDescent="0.35">
      <c r="A343" s="234"/>
      <c r="B343" s="345"/>
      <c r="C343" s="345"/>
    </row>
    <row r="344" spans="1:3" s="232" customFormat="1" x14ac:dyDescent="0.35">
      <c r="A344" s="234"/>
      <c r="B344" s="345"/>
      <c r="C344" s="345"/>
    </row>
    <row r="345" spans="1:3" s="232" customFormat="1" x14ac:dyDescent="0.35">
      <c r="A345" s="234"/>
      <c r="B345" s="345"/>
      <c r="C345" s="345"/>
    </row>
    <row r="346" spans="1:3" s="232" customFormat="1" x14ac:dyDescent="0.35">
      <c r="A346" s="234"/>
      <c r="B346" s="345"/>
      <c r="C346" s="345"/>
    </row>
    <row r="347" spans="1:3" s="232" customFormat="1" x14ac:dyDescent="0.35">
      <c r="A347" s="234"/>
      <c r="B347" s="345"/>
      <c r="C347" s="345"/>
    </row>
    <row r="348" spans="1:3" s="232" customFormat="1" x14ac:dyDescent="0.35">
      <c r="A348" s="234"/>
      <c r="B348" s="345"/>
      <c r="C348" s="345"/>
    </row>
    <row r="349" spans="1:3" s="232" customFormat="1" x14ac:dyDescent="0.35">
      <c r="A349" s="234"/>
      <c r="B349" s="345"/>
      <c r="C349" s="345"/>
    </row>
    <row r="350" spans="1:3" s="232" customFormat="1" x14ac:dyDescent="0.35">
      <c r="A350" s="234"/>
      <c r="B350" s="345"/>
      <c r="C350" s="345"/>
    </row>
    <row r="351" spans="1:3" s="232" customFormat="1" x14ac:dyDescent="0.35">
      <c r="A351" s="234"/>
      <c r="B351" s="345"/>
      <c r="C351" s="345"/>
    </row>
    <row r="352" spans="1:3" s="232" customFormat="1" x14ac:dyDescent="0.35">
      <c r="A352" s="234"/>
      <c r="B352" s="345"/>
      <c r="C352" s="345"/>
    </row>
    <row r="353" spans="1:3" s="232" customFormat="1" x14ac:dyDescent="0.35">
      <c r="A353" s="234"/>
      <c r="B353" s="345"/>
      <c r="C353" s="345"/>
    </row>
    <row r="354" spans="1:3" s="232" customFormat="1" x14ac:dyDescent="0.35">
      <c r="A354" s="234"/>
      <c r="B354" s="345"/>
      <c r="C354" s="345"/>
    </row>
    <row r="355" spans="1:3" s="232" customFormat="1" x14ac:dyDescent="0.35">
      <c r="A355" s="234"/>
      <c r="B355" s="345"/>
      <c r="C355" s="345"/>
    </row>
    <row r="356" spans="1:3" s="232" customFormat="1" x14ac:dyDescent="0.35">
      <c r="A356" s="234"/>
      <c r="B356" s="345"/>
      <c r="C356" s="345"/>
    </row>
    <row r="357" spans="1:3" s="232" customFormat="1" x14ac:dyDescent="0.35">
      <c r="A357" s="234"/>
      <c r="B357" s="345"/>
      <c r="C357" s="345"/>
    </row>
    <row r="358" spans="1:3" s="232" customFormat="1" x14ac:dyDescent="0.35">
      <c r="A358" s="234"/>
      <c r="B358" s="345"/>
      <c r="C358" s="345"/>
    </row>
    <row r="359" spans="1:3" s="232" customFormat="1" x14ac:dyDescent="0.35">
      <c r="A359" s="234"/>
      <c r="B359" s="345"/>
      <c r="C359" s="345"/>
    </row>
    <row r="360" spans="1:3" s="232" customFormat="1" x14ac:dyDescent="0.35">
      <c r="A360" s="234"/>
      <c r="B360" s="345"/>
      <c r="C360" s="345"/>
    </row>
    <row r="361" spans="1:3" s="232" customFormat="1" x14ac:dyDescent="0.35">
      <c r="A361" s="234"/>
      <c r="B361" s="345"/>
      <c r="C361" s="345"/>
    </row>
    <row r="362" spans="1:3" s="232" customFormat="1" x14ac:dyDescent="0.35">
      <c r="A362" s="234"/>
      <c r="B362" s="345"/>
      <c r="C362" s="345"/>
    </row>
    <row r="363" spans="1:3" s="232" customFormat="1" x14ac:dyDescent="0.35">
      <c r="A363" s="234"/>
      <c r="B363" s="345"/>
      <c r="C363" s="345"/>
    </row>
    <row r="364" spans="1:3" s="232" customFormat="1" x14ac:dyDescent="0.35">
      <c r="A364" s="234"/>
      <c r="B364" s="345"/>
      <c r="C364" s="345"/>
    </row>
    <row r="365" spans="1:3" s="232" customFormat="1" x14ac:dyDescent="0.35">
      <c r="A365" s="234"/>
      <c r="B365" s="345"/>
      <c r="C365" s="345"/>
    </row>
    <row r="366" spans="1:3" s="232" customFormat="1" x14ac:dyDescent="0.35">
      <c r="A366" s="234"/>
      <c r="B366" s="345"/>
      <c r="C366" s="345"/>
    </row>
    <row r="367" spans="1:3" s="232" customFormat="1" x14ac:dyDescent="0.35">
      <c r="A367" s="234"/>
      <c r="B367" s="345"/>
      <c r="C367" s="345"/>
    </row>
    <row r="368" spans="1:3" s="232" customFormat="1" x14ac:dyDescent="0.35">
      <c r="A368" s="234"/>
      <c r="B368" s="345"/>
      <c r="C368" s="345"/>
    </row>
    <row r="369" spans="1:3" s="232" customFormat="1" x14ac:dyDescent="0.35">
      <c r="A369" s="234"/>
      <c r="B369" s="345"/>
      <c r="C369" s="345"/>
    </row>
    <row r="370" spans="1:3" s="232" customFormat="1" x14ac:dyDescent="0.35">
      <c r="A370" s="234"/>
      <c r="B370" s="345"/>
      <c r="C370" s="345"/>
    </row>
    <row r="371" spans="1:3" s="232" customFormat="1" x14ac:dyDescent="0.35">
      <c r="A371" s="234"/>
      <c r="B371" s="345"/>
      <c r="C371" s="345"/>
    </row>
    <row r="372" spans="1:3" s="232" customFormat="1" x14ac:dyDescent="0.35">
      <c r="A372" s="234"/>
      <c r="B372" s="345"/>
      <c r="C372" s="345"/>
    </row>
    <row r="373" spans="1:3" s="232" customFormat="1" x14ac:dyDescent="0.35">
      <c r="A373" s="234"/>
      <c r="B373" s="345"/>
      <c r="C373" s="345"/>
    </row>
    <row r="374" spans="1:3" s="232" customFormat="1" x14ac:dyDescent="0.35">
      <c r="A374" s="234"/>
      <c r="B374" s="345"/>
      <c r="C374" s="345"/>
    </row>
    <row r="375" spans="1:3" s="232" customFormat="1" x14ac:dyDescent="0.35">
      <c r="A375" s="234"/>
      <c r="B375" s="345"/>
      <c r="C375" s="345"/>
    </row>
    <row r="376" spans="1:3" s="232" customFormat="1" x14ac:dyDescent="0.35">
      <c r="A376" s="234"/>
      <c r="B376" s="345"/>
      <c r="C376" s="345"/>
    </row>
    <row r="377" spans="1:3" s="232" customFormat="1" x14ac:dyDescent="0.35">
      <c r="A377" s="234"/>
      <c r="B377" s="345"/>
      <c r="C377" s="345"/>
    </row>
    <row r="378" spans="1:3" s="232" customFormat="1" x14ac:dyDescent="0.35">
      <c r="A378" s="234"/>
      <c r="B378" s="345"/>
      <c r="C378" s="345"/>
    </row>
    <row r="379" spans="1:3" s="232" customFormat="1" x14ac:dyDescent="0.35">
      <c r="A379" s="234"/>
      <c r="B379" s="345"/>
      <c r="C379" s="345"/>
    </row>
    <row r="380" spans="1:3" s="232" customFormat="1" x14ac:dyDescent="0.35">
      <c r="A380" s="234"/>
      <c r="B380" s="345"/>
      <c r="C380" s="345"/>
    </row>
    <row r="381" spans="1:3" s="232" customFormat="1" x14ac:dyDescent="0.35">
      <c r="A381" s="234"/>
      <c r="B381" s="345"/>
      <c r="C381" s="345"/>
    </row>
    <row r="382" spans="1:3" s="232" customFormat="1" x14ac:dyDescent="0.35">
      <c r="A382" s="234"/>
      <c r="B382" s="345"/>
      <c r="C382" s="345"/>
    </row>
    <row r="383" spans="1:3" s="232" customFormat="1" x14ac:dyDescent="0.35">
      <c r="A383" s="234"/>
      <c r="B383" s="345"/>
      <c r="C383" s="345"/>
    </row>
    <row r="384" spans="1:3" s="232" customFormat="1" x14ac:dyDescent="0.35">
      <c r="A384" s="234"/>
      <c r="B384" s="345"/>
      <c r="C384" s="345"/>
    </row>
    <row r="385" spans="1:3" s="232" customFormat="1" x14ac:dyDescent="0.35">
      <c r="A385" s="234"/>
      <c r="B385" s="345"/>
      <c r="C385" s="345"/>
    </row>
    <row r="386" spans="1:3" s="232" customFormat="1" x14ac:dyDescent="0.35">
      <c r="A386" s="234"/>
      <c r="B386" s="345"/>
      <c r="C386" s="345"/>
    </row>
    <row r="387" spans="1:3" s="232" customFormat="1" x14ac:dyDescent="0.35">
      <c r="A387" s="234"/>
      <c r="B387" s="345"/>
      <c r="C387" s="345"/>
    </row>
    <row r="388" spans="1:3" s="232" customFormat="1" x14ac:dyDescent="0.35">
      <c r="A388" s="234"/>
      <c r="B388" s="345"/>
      <c r="C388" s="345"/>
    </row>
    <row r="389" spans="1:3" s="232" customFormat="1" x14ac:dyDescent="0.35">
      <c r="A389" s="234"/>
      <c r="B389" s="345"/>
      <c r="C389" s="345"/>
    </row>
    <row r="390" spans="1:3" s="232" customFormat="1" x14ac:dyDescent="0.35">
      <c r="A390" s="234"/>
      <c r="B390" s="345"/>
      <c r="C390" s="345"/>
    </row>
    <row r="391" spans="1:3" s="232" customFormat="1" x14ac:dyDescent="0.35">
      <c r="A391" s="234"/>
      <c r="B391" s="345"/>
      <c r="C391" s="345"/>
    </row>
    <row r="392" spans="1:3" s="232" customFormat="1" x14ac:dyDescent="0.35">
      <c r="A392" s="234"/>
      <c r="B392" s="345"/>
      <c r="C392" s="345"/>
    </row>
    <row r="393" spans="1:3" s="232" customFormat="1" x14ac:dyDescent="0.35">
      <c r="A393" s="234"/>
      <c r="B393" s="345"/>
      <c r="C393" s="345"/>
    </row>
    <row r="394" spans="1:3" s="232" customFormat="1" x14ac:dyDescent="0.35">
      <c r="A394" s="234"/>
      <c r="B394" s="345"/>
      <c r="C394" s="345"/>
    </row>
    <row r="395" spans="1:3" s="232" customFormat="1" x14ac:dyDescent="0.35">
      <c r="A395" s="234"/>
      <c r="B395" s="345"/>
      <c r="C395" s="345"/>
    </row>
    <row r="396" spans="1:3" s="232" customFormat="1" x14ac:dyDescent="0.35">
      <c r="A396" s="234"/>
      <c r="B396" s="345"/>
      <c r="C396" s="345"/>
    </row>
    <row r="397" spans="1:3" s="232" customFormat="1" x14ac:dyDescent="0.35">
      <c r="A397" s="234"/>
      <c r="B397" s="345"/>
      <c r="C397" s="345"/>
    </row>
    <row r="398" spans="1:3" s="232" customFormat="1" x14ac:dyDescent="0.35">
      <c r="A398" s="234"/>
      <c r="B398" s="345"/>
      <c r="C398" s="345"/>
    </row>
    <row r="399" spans="1:3" s="232" customFormat="1" x14ac:dyDescent="0.35">
      <c r="A399" s="234"/>
      <c r="B399" s="345"/>
      <c r="C399" s="345"/>
    </row>
    <row r="400" spans="1:3" s="232" customFormat="1" x14ac:dyDescent="0.35">
      <c r="A400" s="234"/>
      <c r="B400" s="345"/>
      <c r="C400" s="345"/>
    </row>
    <row r="401" spans="1:3" s="232" customFormat="1" x14ac:dyDescent="0.35">
      <c r="A401" s="234"/>
      <c r="B401" s="345"/>
      <c r="C401" s="345"/>
    </row>
    <row r="402" spans="1:3" s="232" customFormat="1" x14ac:dyDescent="0.35">
      <c r="A402" s="234"/>
      <c r="B402" s="345"/>
      <c r="C402" s="345"/>
    </row>
    <row r="403" spans="1:3" s="232" customFormat="1" x14ac:dyDescent="0.35">
      <c r="A403" s="234"/>
      <c r="B403" s="345"/>
      <c r="C403" s="345"/>
    </row>
    <row r="404" spans="1:3" s="232" customFormat="1" x14ac:dyDescent="0.35">
      <c r="A404" s="234"/>
      <c r="B404" s="345"/>
      <c r="C404" s="345"/>
    </row>
    <row r="405" spans="1:3" s="232" customFormat="1" x14ac:dyDescent="0.35">
      <c r="A405" s="234"/>
      <c r="B405" s="345"/>
      <c r="C405" s="345"/>
    </row>
    <row r="406" spans="1:3" s="232" customFormat="1" x14ac:dyDescent="0.35">
      <c r="A406" s="234"/>
      <c r="B406" s="345"/>
      <c r="C406" s="345"/>
    </row>
    <row r="407" spans="1:3" s="232" customFormat="1" x14ac:dyDescent="0.35">
      <c r="A407" s="234"/>
      <c r="B407" s="345"/>
      <c r="C407" s="345"/>
    </row>
    <row r="408" spans="1:3" s="232" customFormat="1" x14ac:dyDescent="0.35">
      <c r="A408" s="234"/>
      <c r="B408" s="345"/>
      <c r="C408" s="345"/>
    </row>
    <row r="409" spans="1:3" s="232" customFormat="1" x14ac:dyDescent="0.35">
      <c r="A409" s="234"/>
      <c r="B409" s="345"/>
      <c r="C409" s="345"/>
    </row>
    <row r="410" spans="1:3" s="232" customFormat="1" x14ac:dyDescent="0.35">
      <c r="A410" s="234"/>
      <c r="B410" s="345"/>
      <c r="C410" s="345"/>
    </row>
    <row r="411" spans="1:3" s="232" customFormat="1" x14ac:dyDescent="0.35">
      <c r="A411" s="234"/>
      <c r="B411" s="345"/>
      <c r="C411" s="345"/>
    </row>
    <row r="412" spans="1:3" s="232" customFormat="1" x14ac:dyDescent="0.35">
      <c r="A412" s="234"/>
      <c r="B412" s="345"/>
      <c r="C412" s="345"/>
    </row>
    <row r="413" spans="1:3" s="232" customFormat="1" x14ac:dyDescent="0.35">
      <c r="A413" s="234"/>
      <c r="B413" s="345"/>
      <c r="C413" s="345"/>
    </row>
    <row r="414" spans="1:3" s="232" customFormat="1" x14ac:dyDescent="0.35">
      <c r="A414" s="234"/>
      <c r="B414" s="345"/>
      <c r="C414" s="345"/>
    </row>
    <row r="415" spans="1:3" s="232" customFormat="1" x14ac:dyDescent="0.35">
      <c r="A415" s="234"/>
      <c r="B415" s="345"/>
      <c r="C415" s="345"/>
    </row>
    <row r="416" spans="1:3" s="232" customFormat="1" x14ac:dyDescent="0.35">
      <c r="A416" s="234"/>
      <c r="B416" s="345"/>
      <c r="C416" s="345"/>
    </row>
    <row r="417" spans="1:3" s="232" customFormat="1" x14ac:dyDescent="0.35">
      <c r="A417" s="234"/>
      <c r="B417" s="345"/>
      <c r="C417" s="345"/>
    </row>
    <row r="418" spans="1:3" s="232" customFormat="1" x14ac:dyDescent="0.35">
      <c r="A418" s="234"/>
      <c r="B418" s="345"/>
      <c r="C418" s="345"/>
    </row>
    <row r="419" spans="1:3" s="232" customFormat="1" x14ac:dyDescent="0.35">
      <c r="A419" s="234"/>
      <c r="B419" s="345"/>
      <c r="C419" s="345"/>
    </row>
    <row r="420" spans="1:3" s="232" customFormat="1" x14ac:dyDescent="0.35">
      <c r="A420" s="234"/>
      <c r="B420" s="345"/>
      <c r="C420" s="345"/>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55" zoomScaleNormal="55" zoomScaleSheetLayoutView="100" workbookViewId="0"/>
  </sheetViews>
  <sheetFormatPr defaultColWidth="9.1796875" defaultRowHeight="14" x14ac:dyDescent="0.3"/>
  <cols>
    <col min="1" max="1" width="85.1796875" style="17" customWidth="1"/>
    <col min="2" max="2" width="3.453125" style="17" customWidth="1"/>
    <col min="3" max="3" width="26.54296875" style="17" customWidth="1"/>
    <col min="4" max="16384" width="9.1796875" style="17"/>
  </cols>
  <sheetData>
    <row r="1" spans="1:5" s="1" customFormat="1" ht="35.15" customHeight="1" x14ac:dyDescent="0.35">
      <c r="A1" s="105" t="s">
        <v>39</v>
      </c>
      <c r="B1" s="355" t="s">
        <v>3</v>
      </c>
      <c r="C1" s="355" t="s">
        <v>3</v>
      </c>
      <c r="D1" s="355" t="s">
        <v>3</v>
      </c>
      <c r="E1" s="355" t="s">
        <v>3</v>
      </c>
    </row>
    <row r="2" spans="1:5" s="1" customFormat="1" ht="15.5" x14ac:dyDescent="0.35">
      <c r="A2" s="356" t="s">
        <v>3</v>
      </c>
      <c r="B2" s="357" t="s">
        <v>3</v>
      </c>
      <c r="C2" s="357" t="s">
        <v>3</v>
      </c>
      <c r="D2" s="357" t="s">
        <v>3</v>
      </c>
      <c r="E2" s="357" t="s">
        <v>3</v>
      </c>
    </row>
    <row r="3" spans="1:5" s="1" customFormat="1" ht="56" x14ac:dyDescent="0.35">
      <c r="A3" s="14" t="s">
        <v>454</v>
      </c>
      <c r="B3" s="355" t="s">
        <v>3</v>
      </c>
      <c r="C3" s="355" t="s">
        <v>3</v>
      </c>
      <c r="D3" s="355" t="s">
        <v>3</v>
      </c>
      <c r="E3" s="355" t="s">
        <v>3</v>
      </c>
    </row>
    <row r="4" spans="1:5" s="1" customFormat="1" ht="15.5" x14ac:dyDescent="0.35">
      <c r="A4" s="356" t="s">
        <v>3</v>
      </c>
      <c r="B4" s="357" t="s">
        <v>3</v>
      </c>
      <c r="C4" s="357" t="s">
        <v>3</v>
      </c>
      <c r="D4" s="357" t="s">
        <v>3</v>
      </c>
      <c r="E4" s="357" t="s">
        <v>3</v>
      </c>
    </row>
    <row r="5" spans="1:5" s="1" customFormat="1" ht="42" x14ac:dyDescent="0.35">
      <c r="A5" s="458" t="s">
        <v>554</v>
      </c>
      <c r="B5" s="355" t="s">
        <v>3</v>
      </c>
      <c r="C5" s="355" t="s">
        <v>3</v>
      </c>
      <c r="D5" s="355" t="s">
        <v>3</v>
      </c>
      <c r="E5" s="355" t="s">
        <v>3</v>
      </c>
    </row>
    <row r="6" spans="1:5" s="1" customFormat="1" ht="15.5" x14ac:dyDescent="0.35">
      <c r="A6" s="356" t="s">
        <v>3</v>
      </c>
      <c r="B6" s="357" t="s">
        <v>3</v>
      </c>
      <c r="C6" s="357" t="s">
        <v>3</v>
      </c>
      <c r="D6" s="357" t="s">
        <v>3</v>
      </c>
      <c r="E6" s="357" t="s">
        <v>3</v>
      </c>
    </row>
    <row r="7" spans="1:5" s="383" customFormat="1" ht="224" x14ac:dyDescent="0.35">
      <c r="A7" s="16" t="s">
        <v>558</v>
      </c>
      <c r="B7" s="354" t="s">
        <v>3</v>
      </c>
      <c r="C7" s="354" t="s">
        <v>3</v>
      </c>
      <c r="D7" s="354" t="s">
        <v>3</v>
      </c>
      <c r="E7" s="354" t="s">
        <v>3</v>
      </c>
    </row>
    <row r="8" spans="1:5" ht="30" customHeight="1" x14ac:dyDescent="0.35">
      <c r="A8" s="356" t="s">
        <v>3</v>
      </c>
      <c r="B8" s="357" t="s">
        <v>3</v>
      </c>
      <c r="C8" s="357" t="s">
        <v>3</v>
      </c>
      <c r="D8" s="357" t="s">
        <v>3</v>
      </c>
      <c r="E8" s="357" t="s">
        <v>3</v>
      </c>
    </row>
    <row r="9" spans="1:5" s="106" customFormat="1" ht="40.4" customHeight="1" x14ac:dyDescent="0.35">
      <c r="A9" s="16" t="s">
        <v>456</v>
      </c>
      <c r="B9" s="354" t="s">
        <v>3</v>
      </c>
      <c r="C9" s="354" t="s">
        <v>3</v>
      </c>
      <c r="D9" s="354" t="s">
        <v>3</v>
      </c>
      <c r="E9" s="354" t="s">
        <v>3</v>
      </c>
    </row>
    <row r="10" spans="1:5" ht="30" customHeight="1" x14ac:dyDescent="0.35">
      <c r="A10" s="356" t="s">
        <v>3</v>
      </c>
      <c r="B10" s="357" t="s">
        <v>3</v>
      </c>
      <c r="C10" s="357" t="s">
        <v>3</v>
      </c>
      <c r="D10" s="357" t="s">
        <v>3</v>
      </c>
      <c r="E10" s="357" t="s">
        <v>3</v>
      </c>
    </row>
    <row r="11" spans="1:5" ht="111" customHeight="1" x14ac:dyDescent="0.3">
      <c r="A11" s="16" t="s">
        <v>557</v>
      </c>
      <c r="B11" s="355" t="s">
        <v>3</v>
      </c>
      <c r="C11" s="355" t="s">
        <v>3</v>
      </c>
      <c r="D11" s="355" t="s">
        <v>3</v>
      </c>
      <c r="E11" s="355" t="s">
        <v>3</v>
      </c>
    </row>
    <row r="12" spans="1:5" ht="15.5" x14ac:dyDescent="0.35">
      <c r="A12" s="356" t="s">
        <v>3</v>
      </c>
      <c r="B12" s="357" t="s">
        <v>3</v>
      </c>
      <c r="C12" s="357" t="s">
        <v>3</v>
      </c>
      <c r="D12" s="357" t="s">
        <v>3</v>
      </c>
      <c r="E12" s="357" t="s">
        <v>3</v>
      </c>
    </row>
    <row r="13" spans="1:5" ht="45" customHeight="1" x14ac:dyDescent="0.3">
      <c r="A13" s="16" t="s">
        <v>556</v>
      </c>
      <c r="B13" s="355" t="s">
        <v>3</v>
      </c>
      <c r="C13" s="355" t="s">
        <v>3</v>
      </c>
      <c r="D13" s="355" t="s">
        <v>3</v>
      </c>
      <c r="E13" s="355" t="s">
        <v>3</v>
      </c>
    </row>
    <row r="14" spans="1:5" ht="15.5" x14ac:dyDescent="0.35">
      <c r="A14" s="356" t="s">
        <v>3</v>
      </c>
      <c r="B14" s="357" t="s">
        <v>3</v>
      </c>
      <c r="C14" s="357" t="s">
        <v>3</v>
      </c>
      <c r="D14" s="357" t="s">
        <v>3</v>
      </c>
      <c r="E14" s="357" t="s">
        <v>3</v>
      </c>
    </row>
    <row r="15" spans="1:5" x14ac:dyDescent="0.3">
      <c r="A15" s="9" t="s">
        <v>379</v>
      </c>
      <c r="B15" s="355" t="s">
        <v>3</v>
      </c>
      <c r="C15" s="355" t="s">
        <v>3</v>
      </c>
      <c r="D15" s="355" t="s">
        <v>3</v>
      </c>
      <c r="E15" s="355" t="s">
        <v>3</v>
      </c>
    </row>
    <row r="16" spans="1:5" ht="28" x14ac:dyDescent="0.3">
      <c r="A16" s="10" t="s">
        <v>296</v>
      </c>
      <c r="B16" s="355" t="s">
        <v>3</v>
      </c>
      <c r="C16" s="355" t="s">
        <v>3</v>
      </c>
      <c r="D16" s="355" t="s">
        <v>3</v>
      </c>
      <c r="E16" s="355" t="s">
        <v>3</v>
      </c>
    </row>
    <row r="17" spans="1:5" x14ac:dyDescent="0.3">
      <c r="A17" s="8" t="s">
        <v>40</v>
      </c>
      <c r="B17" s="355" t="s">
        <v>3</v>
      </c>
      <c r="C17" s="355" t="s">
        <v>3</v>
      </c>
      <c r="D17" s="355" t="s">
        <v>3</v>
      </c>
      <c r="E17" s="355" t="s">
        <v>3</v>
      </c>
    </row>
    <row r="18" spans="1:5" x14ac:dyDescent="0.3">
      <c r="A18" s="11" t="s">
        <v>380</v>
      </c>
      <c r="B18" s="355" t="s">
        <v>3</v>
      </c>
      <c r="C18" s="355" t="s">
        <v>3</v>
      </c>
      <c r="D18" s="355" t="s">
        <v>3</v>
      </c>
      <c r="E18" s="355" t="s">
        <v>3</v>
      </c>
    </row>
    <row r="19" spans="1:5" x14ac:dyDescent="0.3">
      <c r="A19" s="8" t="s">
        <v>41</v>
      </c>
      <c r="B19" s="355" t="s">
        <v>3</v>
      </c>
      <c r="C19" s="355" t="s">
        <v>3</v>
      </c>
      <c r="D19" s="355" t="s">
        <v>3</v>
      </c>
      <c r="E19" s="355" t="s">
        <v>3</v>
      </c>
    </row>
    <row r="20" spans="1:5" x14ac:dyDescent="0.3">
      <c r="A20" s="15" t="s">
        <v>381</v>
      </c>
      <c r="B20" s="355" t="s">
        <v>3</v>
      </c>
      <c r="C20" s="355" t="s">
        <v>3</v>
      </c>
      <c r="D20" s="355" t="s">
        <v>3</v>
      </c>
      <c r="E20" s="355" t="s">
        <v>3</v>
      </c>
    </row>
    <row r="21" spans="1:5" ht="15.5" x14ac:dyDescent="0.35">
      <c r="A21" s="356" t="s">
        <v>3</v>
      </c>
      <c r="B21" s="357" t="s">
        <v>3</v>
      </c>
      <c r="C21" s="357" t="s">
        <v>3</v>
      </c>
      <c r="D21" s="357" t="s">
        <v>3</v>
      </c>
      <c r="E21" s="357" t="s">
        <v>3</v>
      </c>
    </row>
    <row r="22" spans="1:5" s="106" customFormat="1" ht="30" customHeight="1" x14ac:dyDescent="0.3">
      <c r="A22" s="225" t="s">
        <v>744</v>
      </c>
      <c r="B22" s="355" t="s">
        <v>3</v>
      </c>
      <c r="C22" s="355" t="s">
        <v>3</v>
      </c>
      <c r="D22" s="355" t="s">
        <v>3</v>
      </c>
      <c r="E22" s="355" t="s">
        <v>3</v>
      </c>
    </row>
    <row r="23" spans="1:5" ht="14.5" x14ac:dyDescent="0.35">
      <c r="C23" s="198"/>
    </row>
    <row r="25" spans="1:5" x14ac:dyDescent="0.3">
      <c r="C25" s="106"/>
    </row>
  </sheetData>
  <sheetProtection algorithmName="SHA-512" hashValue="X3qowvNFJhxIqJ7xoagVSZBcQiVv8pkCnTVIwmHXvrHNBF4ZijgMSYkGkkEteYebdSSnHQgoUGCgrw/5SkCGGw==" saltValue="45CM8CiKx+k+LwoNYOmok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1" zoomScale="80" zoomScaleNormal="80" workbookViewId="0">
      <pane xSplit="2" ySplit="18" topLeftCell="E279" activePane="bottomRight" state="frozen"/>
      <selection activeCell="A11" sqref="A11"/>
      <selection pane="topRight" activeCell="C11" sqref="C11"/>
      <selection pane="bottomLeft" activeCell="A29" sqref="A29"/>
      <selection pane="bottomRight" activeCell="E352" sqref="E352"/>
    </sheetView>
  </sheetViews>
  <sheetFormatPr defaultColWidth="9.1796875" defaultRowHeight="14" x14ac:dyDescent="0.3"/>
  <cols>
    <col min="1" max="1" width="24.26953125" style="22" customWidth="1"/>
    <col min="2" max="2" width="49.4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387</v>
      </c>
      <c r="C1" s="137"/>
      <c r="D1" s="40"/>
      <c r="E1" s="21" t="s">
        <v>304</v>
      </c>
      <c r="F1" s="18"/>
      <c r="G1" s="18"/>
    </row>
    <row r="3" spans="2:106" x14ac:dyDescent="0.3">
      <c r="B3" s="125" t="s">
        <v>458</v>
      </c>
      <c r="C3" s="126"/>
      <c r="D3" s="127"/>
      <c r="E3" s="127"/>
      <c r="F3" s="127"/>
      <c r="G3" s="128"/>
    </row>
    <row r="4" spans="2:106" x14ac:dyDescent="0.3">
      <c r="B4" s="129"/>
      <c r="C4" s="130"/>
      <c r="D4" s="18"/>
      <c r="E4" s="18"/>
      <c r="F4" s="18"/>
      <c r="G4" s="131"/>
    </row>
    <row r="5" spans="2:106" x14ac:dyDescent="0.3">
      <c r="B5" s="132" t="s">
        <v>459</v>
      </c>
      <c r="C5" s="130"/>
      <c r="D5" s="18"/>
      <c r="E5" s="18"/>
      <c r="F5" s="18"/>
      <c r="G5" s="131"/>
    </row>
    <row r="6" spans="2:106" x14ac:dyDescent="0.3">
      <c r="B6" s="129"/>
      <c r="C6" s="130"/>
      <c r="D6" s="18"/>
      <c r="E6" s="18"/>
      <c r="F6" s="18"/>
      <c r="G6" s="131"/>
      <c r="J6" s="382"/>
    </row>
    <row r="7" spans="2:106" x14ac:dyDescent="0.3">
      <c r="B7" s="132" t="s">
        <v>460</v>
      </c>
      <c r="C7" s="130"/>
      <c r="D7" s="18"/>
      <c r="E7" s="18"/>
      <c r="F7" s="18"/>
      <c r="G7" s="131"/>
    </row>
    <row r="8" spans="2:106" ht="19.5" customHeight="1" x14ac:dyDescent="0.3">
      <c r="B8" s="133" t="s">
        <v>461</v>
      </c>
      <c r="C8" s="134"/>
      <c r="D8" s="135"/>
      <c r="E8" s="135"/>
      <c r="F8" s="135"/>
      <c r="G8" s="136"/>
    </row>
    <row r="9" spans="2:106" ht="14.5" x14ac:dyDescent="0.35">
      <c r="B9" s="25"/>
      <c r="K9" s="45"/>
      <c r="L9" s="45"/>
    </row>
    <row r="10" spans="2:106" x14ac:dyDescent="0.3">
      <c r="B10" s="20" t="s">
        <v>50</v>
      </c>
      <c r="C10" s="45"/>
      <c r="D10" s="45"/>
      <c r="E10" s="45"/>
      <c r="K10" s="45"/>
      <c r="L10" s="190"/>
      <c r="M10" s="20"/>
      <c r="N10" s="20"/>
      <c r="O10" s="20"/>
    </row>
    <row r="11" spans="2:106" ht="43.5" customHeight="1" thickBot="1" x14ac:dyDescent="0.35">
      <c r="B11" s="26"/>
      <c r="D11" s="47" t="s">
        <v>9</v>
      </c>
      <c r="E11" s="47" t="s">
        <v>9</v>
      </c>
      <c r="H11" s="47" t="s">
        <v>9</v>
      </c>
      <c r="I11" s="47" t="s">
        <v>9</v>
      </c>
      <c r="L11" s="20" t="s">
        <v>294</v>
      </c>
      <c r="M11" s="20" t="s">
        <v>294</v>
      </c>
      <c r="N11" s="20" t="s">
        <v>295</v>
      </c>
      <c r="O11" s="20" t="s">
        <v>295</v>
      </c>
      <c r="P11" s="20" t="s">
        <v>35</v>
      </c>
    </row>
    <row r="12" spans="2:106" s="32" customFormat="1" ht="46" customHeight="1" x14ac:dyDescent="0.3">
      <c r="B12" s="27" t="s">
        <v>5</v>
      </c>
      <c r="C12" s="28" t="s">
        <v>8</v>
      </c>
      <c r="D12" s="46" t="s">
        <v>42</v>
      </c>
      <c r="E12" s="47" t="s">
        <v>43</v>
      </c>
      <c r="F12" s="28" t="s">
        <v>7</v>
      </c>
      <c r="G12" s="28" t="s">
        <v>11</v>
      </c>
      <c r="H12" s="46" t="s">
        <v>42</v>
      </c>
      <c r="I12" s="47" t="s">
        <v>43</v>
      </c>
      <c r="J12" s="28" t="s">
        <v>385</v>
      </c>
      <c r="K12" s="22"/>
      <c r="L12" s="29" t="s">
        <v>289</v>
      </c>
      <c r="M12" s="29" t="s">
        <v>291</v>
      </c>
      <c r="N12" s="29" t="s">
        <v>49</v>
      </c>
      <c r="O12" s="29" t="s">
        <v>292</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288</v>
      </c>
      <c r="M13" s="36" t="s">
        <v>290</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299</v>
      </c>
      <c r="M14" s="36" t="s">
        <v>285</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300</v>
      </c>
      <c r="M15" s="36" t="s">
        <v>287</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301</v>
      </c>
      <c r="M16" s="36" t="s">
        <v>286</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738</v>
      </c>
      <c r="M17" s="36" t="s">
        <v>739</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471</v>
      </c>
      <c r="M18" s="36" t="s">
        <v>470</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4" t="s">
        <v>475</v>
      </c>
      <c r="M19" s="36" t="s">
        <v>473</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476</v>
      </c>
      <c r="M20" s="36" t="s">
        <v>478</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477</v>
      </c>
      <c r="M21" s="36" t="s">
        <v>472</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462</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122"/>
      <c r="D25" s="47" t="s">
        <v>9</v>
      </c>
      <c r="E25" s="47" t="s">
        <v>9</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194" t="s">
        <v>49</v>
      </c>
      <c r="B27" s="193" t="s">
        <v>6</v>
      </c>
      <c r="C27" s="193" t="s">
        <v>293</v>
      </c>
      <c r="D27" s="113" t="s">
        <v>384</v>
      </c>
      <c r="E27" s="113" t="s">
        <v>384</v>
      </c>
      <c r="F27" s="113" t="s">
        <v>0</v>
      </c>
      <c r="G27" s="113" t="s">
        <v>0</v>
      </c>
      <c r="H27" s="113" t="s">
        <v>0</v>
      </c>
      <c r="I27" s="193" t="s">
        <v>384</v>
      </c>
      <c r="J27" s="193" t="s">
        <v>384</v>
      </c>
      <c r="K27" s="193" t="s">
        <v>386</v>
      </c>
      <c r="L27" s="193" t="s">
        <v>386</v>
      </c>
      <c r="M27" s="195" t="s">
        <v>1</v>
      </c>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7"/>
      <c r="CZ27" s="191" t="s">
        <v>2</v>
      </c>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2"/>
    </row>
    <row r="28" spans="1:194" s="19" customFormat="1" ht="28" x14ac:dyDescent="0.3">
      <c r="A28" s="194"/>
      <c r="B28" s="193"/>
      <c r="C28" s="193"/>
      <c r="D28" s="46" t="s">
        <v>42</v>
      </c>
      <c r="E28" s="47" t="s">
        <v>43</v>
      </c>
      <c r="F28" s="113" t="s">
        <v>33</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407</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407</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289</v>
      </c>
      <c r="B30" s="89" t="s">
        <v>289</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288</v>
      </c>
      <c r="B32" s="107" t="s">
        <v>37</v>
      </c>
      <c r="C32" s="98" t="s">
        <v>305</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288</v>
      </c>
      <c r="B33" s="103" t="s">
        <v>38</v>
      </c>
      <c r="C33" s="54" t="s">
        <v>306</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288</v>
      </c>
      <c r="B34" s="104" t="s">
        <v>10</v>
      </c>
      <c r="C34" s="60" t="s">
        <v>307</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299</v>
      </c>
      <c r="B36" s="386" t="s">
        <v>610</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299</v>
      </c>
      <c r="B37" s="386" t="s">
        <v>611</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299</v>
      </c>
      <c r="B38" s="386" t="s">
        <v>612</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299</v>
      </c>
      <c r="B39" s="386" t="s">
        <v>613</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299</v>
      </c>
      <c r="B40" s="386" t="s">
        <v>614</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299</v>
      </c>
      <c r="B41" s="386" t="s">
        <v>615</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299</v>
      </c>
      <c r="B42" s="386" t="s">
        <v>616</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299</v>
      </c>
      <c r="B43" s="386" t="s">
        <v>617</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299</v>
      </c>
      <c r="B44" s="386" t="s">
        <v>618</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299</v>
      </c>
      <c r="B45" s="386" t="s">
        <v>619</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299</v>
      </c>
      <c r="B46" s="386" t="s">
        <v>620</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299</v>
      </c>
      <c r="B47" s="386" t="s">
        <v>621</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299</v>
      </c>
      <c r="B48" s="386" t="s">
        <v>622</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299</v>
      </c>
      <c r="B49" s="386" t="s">
        <v>623</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299</v>
      </c>
      <c r="B50" s="386" t="s">
        <v>624</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299</v>
      </c>
      <c r="B51" s="386" t="s">
        <v>625</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299</v>
      </c>
      <c r="B52" s="386" t="s">
        <v>626</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299</v>
      </c>
      <c r="B53" s="386" t="s">
        <v>627</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299</v>
      </c>
      <c r="B54" s="386" t="s">
        <v>628</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299</v>
      </c>
      <c r="B55" s="386" t="s">
        <v>629</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299</v>
      </c>
      <c r="B56" s="386" t="s">
        <v>630</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299</v>
      </c>
      <c r="B57" s="386" t="s">
        <v>631</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299</v>
      </c>
      <c r="B58" s="386" t="s">
        <v>632</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299</v>
      </c>
      <c r="B59" s="386" t="s">
        <v>633</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299</v>
      </c>
      <c r="B60" s="386" t="s">
        <v>634</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299</v>
      </c>
      <c r="B61" s="386" t="s">
        <v>635</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299</v>
      </c>
      <c r="B62" s="386" t="s">
        <v>636</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299</v>
      </c>
      <c r="B63" s="386" t="s">
        <v>637</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299</v>
      </c>
      <c r="B64" s="386" t="s">
        <v>638</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299</v>
      </c>
      <c r="B65" s="386" t="s">
        <v>639</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299</v>
      </c>
      <c r="B66" s="386" t="s">
        <v>640</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299</v>
      </c>
      <c r="B67" s="386" t="s">
        <v>641</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299</v>
      </c>
      <c r="B68" s="386" t="s">
        <v>642</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299</v>
      </c>
      <c r="B69" s="386" t="s">
        <v>643</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299</v>
      </c>
      <c r="B70" s="386" t="s">
        <v>644</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299</v>
      </c>
      <c r="B71" s="386" t="s">
        <v>645</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299</v>
      </c>
      <c r="B72" s="386" t="s">
        <v>646</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299</v>
      </c>
      <c r="B73" s="386" t="s">
        <v>647</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299</v>
      </c>
      <c r="B74" s="386" t="s">
        <v>648</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299</v>
      </c>
      <c r="B75" s="386" t="s">
        <v>649</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299</v>
      </c>
      <c r="B76" s="386" t="s">
        <v>650</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299</v>
      </c>
      <c r="B77" s="386" t="s">
        <v>651</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299</v>
      </c>
      <c r="B78" s="386" t="s">
        <v>652</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299</v>
      </c>
      <c r="B79" s="386" t="s">
        <v>653</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299</v>
      </c>
      <c r="B80" s="386" t="s">
        <v>654</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299</v>
      </c>
      <c r="B81" s="386" t="s">
        <v>655</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299</v>
      </c>
      <c r="B82" s="386" t="s">
        <v>656</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299</v>
      </c>
      <c r="B83" s="386" t="s">
        <v>657</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299</v>
      </c>
      <c r="B84" s="386" t="s">
        <v>658</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299</v>
      </c>
      <c r="B85" s="386" t="s">
        <v>659</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299</v>
      </c>
      <c r="B86" s="386" t="s">
        <v>660</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299</v>
      </c>
      <c r="B87" s="386" t="s">
        <v>661</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299</v>
      </c>
      <c r="B88" s="386" t="s">
        <v>662</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299</v>
      </c>
      <c r="B89" s="386" t="s">
        <v>663</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299</v>
      </c>
      <c r="B90" s="386" t="s">
        <v>664</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299</v>
      </c>
      <c r="B91" s="386" t="s">
        <v>665</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299</v>
      </c>
      <c r="B92" s="386" t="s">
        <v>666</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299</v>
      </c>
      <c r="B93" s="386" t="s">
        <v>667</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299</v>
      </c>
      <c r="B94" s="386" t="s">
        <v>603</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299</v>
      </c>
      <c r="B95" s="386" t="s">
        <v>668</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299</v>
      </c>
      <c r="B96" s="386" t="s">
        <v>669</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299</v>
      </c>
      <c r="B97" s="386" t="s">
        <v>670</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299</v>
      </c>
      <c r="B98" s="386" t="s">
        <v>604</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299</v>
      </c>
      <c r="B99" s="386" t="s">
        <v>671</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299</v>
      </c>
      <c r="B100" s="386" t="s">
        <v>672</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299</v>
      </c>
      <c r="B101" s="386" t="s">
        <v>673</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299</v>
      </c>
      <c r="B102" s="386" t="s">
        <v>674</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299</v>
      </c>
      <c r="B103" s="386" t="s">
        <v>675</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299</v>
      </c>
      <c r="B104" s="386" t="s">
        <v>676</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299</v>
      </c>
      <c r="B105" s="386" t="s">
        <v>677</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299</v>
      </c>
      <c r="B106" s="386" t="s">
        <v>678</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299</v>
      </c>
      <c r="B107" s="386" t="s">
        <v>679</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299</v>
      </c>
      <c r="B108" s="386" t="s">
        <v>680</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299</v>
      </c>
      <c r="B109" s="386" t="s">
        <v>681</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299</v>
      </c>
      <c r="B110" s="386" t="s">
        <v>682</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299</v>
      </c>
      <c r="B111" s="386" t="s">
        <v>683</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299</v>
      </c>
      <c r="B112" s="386" t="s">
        <v>684</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299</v>
      </c>
      <c r="B113" s="386" t="s">
        <v>685</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299</v>
      </c>
      <c r="B114" s="386" t="s">
        <v>686</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299</v>
      </c>
      <c r="B115" s="386" t="s">
        <v>687</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299</v>
      </c>
      <c r="B116" s="386" t="s">
        <v>688</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299</v>
      </c>
      <c r="B117" s="386" t="s">
        <v>689</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299</v>
      </c>
      <c r="B118" s="386" t="s">
        <v>690</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299</v>
      </c>
      <c r="B119" s="386" t="s">
        <v>691</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299</v>
      </c>
      <c r="B120" s="386" t="s">
        <v>692</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299</v>
      </c>
      <c r="B121" s="386" t="s">
        <v>693</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299</v>
      </c>
      <c r="B122" s="386" t="s">
        <v>694</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299</v>
      </c>
      <c r="B123" s="386" t="s">
        <v>695</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299</v>
      </c>
      <c r="B124" s="386" t="s">
        <v>696</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299</v>
      </c>
      <c r="B125" s="386" t="s">
        <v>697</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299</v>
      </c>
      <c r="B126" s="386" t="s">
        <v>698</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299</v>
      </c>
      <c r="B127" s="386" t="s">
        <v>699</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299</v>
      </c>
      <c r="B128" s="386" t="s">
        <v>700</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299</v>
      </c>
      <c r="B129" s="386" t="s">
        <v>701</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299</v>
      </c>
      <c r="B130" s="386" t="s">
        <v>702</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299</v>
      </c>
      <c r="B131" s="386" t="s">
        <v>703</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299</v>
      </c>
      <c r="B132" s="386" t="s">
        <v>704</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299</v>
      </c>
      <c r="B133" s="386" t="s">
        <v>705</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299</v>
      </c>
      <c r="B134" s="386" t="s">
        <v>706</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299</v>
      </c>
      <c r="B135" s="386" t="s">
        <v>707</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299</v>
      </c>
      <c r="B136" s="386" t="s">
        <v>708</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299</v>
      </c>
      <c r="B137" s="386" t="s">
        <v>709</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299</v>
      </c>
      <c r="B138" s="386" t="s">
        <v>710</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299</v>
      </c>
      <c r="B139" s="386" t="s">
        <v>711</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299</v>
      </c>
      <c r="B140" s="386" t="s">
        <v>712</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299</v>
      </c>
      <c r="B141" s="386" t="s">
        <v>713</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77" customFormat="1" x14ac:dyDescent="0.3">
      <c r="A142" s="173"/>
      <c r="B142" s="174"/>
      <c r="C142" s="173"/>
      <c r="D142" s="176">
        <f t="shared" ref="D142:L142" si="43">SUM(D36:D141)</f>
        <v>21779298</v>
      </c>
      <c r="E142" s="176">
        <f t="shared" si="43"/>
        <v>22677552</v>
      </c>
      <c r="F142" s="176">
        <f t="shared" si="43"/>
        <v>56550138</v>
      </c>
      <c r="G142" s="176">
        <f t="shared" si="43"/>
        <v>27982818</v>
      </c>
      <c r="H142" s="176">
        <f t="shared" si="43"/>
        <v>28567320</v>
      </c>
      <c r="I142" s="176">
        <f t="shared" si="43"/>
        <v>21779298</v>
      </c>
      <c r="J142" s="176">
        <f t="shared" si="43"/>
        <v>22677552</v>
      </c>
      <c r="K142" s="176">
        <f t="shared" si="43"/>
        <v>6203520</v>
      </c>
      <c r="L142" s="176">
        <f t="shared" si="43"/>
        <v>5889768</v>
      </c>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c r="CW142" s="176"/>
      <c r="CX142" s="176"/>
      <c r="CY142" s="175"/>
      <c r="CZ142" s="176"/>
      <c r="DA142" s="176"/>
      <c r="DB142" s="176"/>
      <c r="DC142" s="176"/>
      <c r="DD142" s="176"/>
      <c r="DE142" s="176"/>
      <c r="DF142" s="176"/>
      <c r="DG142" s="176"/>
      <c r="DH142" s="176"/>
      <c r="DI142" s="176"/>
      <c r="DJ142" s="176"/>
      <c r="DK142" s="176"/>
      <c r="DL142" s="176"/>
      <c r="DM142" s="176"/>
      <c r="DN142" s="176"/>
      <c r="DO142" s="176"/>
      <c r="DP142" s="176"/>
      <c r="DQ142" s="176"/>
      <c r="DR142" s="176"/>
      <c r="DS142" s="176"/>
      <c r="DT142" s="176"/>
      <c r="DU142" s="176"/>
      <c r="DV142" s="176"/>
      <c r="DW142" s="176"/>
      <c r="DX142" s="176"/>
      <c r="DY142" s="176"/>
      <c r="DZ142" s="176"/>
      <c r="EA142" s="176"/>
      <c r="EB142" s="176"/>
      <c r="EC142" s="176"/>
      <c r="ED142" s="176"/>
      <c r="EE142" s="176"/>
      <c r="EF142" s="176"/>
      <c r="EG142" s="176"/>
      <c r="EH142" s="176"/>
      <c r="EI142" s="176"/>
      <c r="EJ142" s="176"/>
      <c r="EK142" s="176"/>
      <c r="EL142" s="176"/>
      <c r="EM142" s="176"/>
      <c r="EN142" s="176"/>
      <c r="EO142" s="176"/>
      <c r="EP142" s="176"/>
      <c r="EQ142" s="176"/>
      <c r="ER142" s="176"/>
      <c r="ES142" s="176"/>
      <c r="ET142" s="176"/>
      <c r="EU142" s="176"/>
      <c r="EV142" s="176"/>
      <c r="EW142" s="176"/>
      <c r="EX142" s="176"/>
      <c r="EY142" s="176"/>
      <c r="EZ142" s="176"/>
      <c r="FA142" s="176"/>
      <c r="FB142" s="176"/>
      <c r="FC142" s="176"/>
      <c r="FD142" s="176"/>
      <c r="FE142" s="176"/>
      <c r="FF142" s="176"/>
      <c r="FG142" s="176"/>
      <c r="FH142" s="176"/>
      <c r="FI142" s="176"/>
      <c r="FJ142" s="176"/>
      <c r="FK142" s="176"/>
      <c r="FL142" s="176"/>
      <c r="FM142" s="176"/>
      <c r="FN142" s="176"/>
      <c r="FO142" s="176"/>
      <c r="FP142" s="176"/>
      <c r="FQ142" s="176"/>
      <c r="FR142" s="176"/>
      <c r="FS142" s="176"/>
      <c r="FT142" s="176"/>
      <c r="FU142" s="176"/>
      <c r="FV142" s="176"/>
      <c r="FW142" s="176"/>
      <c r="FX142" s="176"/>
      <c r="FY142" s="176"/>
      <c r="FZ142" s="176"/>
      <c r="GA142" s="176"/>
      <c r="GB142" s="176"/>
      <c r="GC142" s="176"/>
      <c r="GD142" s="176"/>
      <c r="GE142" s="176"/>
      <c r="GF142" s="176"/>
      <c r="GG142" s="176"/>
      <c r="GH142" s="176"/>
      <c r="GI142" s="176"/>
      <c r="GJ142" s="176"/>
      <c r="GK142" s="176"/>
      <c r="GL142" s="175"/>
    </row>
    <row r="143" spans="1:194" s="2" customFormat="1" x14ac:dyDescent="0.3">
      <c r="A143" s="75" t="s">
        <v>300</v>
      </c>
      <c r="B143" s="141" t="s">
        <v>391</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300</v>
      </c>
      <c r="B144" s="142" t="s">
        <v>388</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300</v>
      </c>
      <c r="B145" s="142" t="s">
        <v>392</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300</v>
      </c>
      <c r="B146" s="142" t="s">
        <v>467</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300</v>
      </c>
      <c r="B147" s="142" t="s">
        <v>390</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300</v>
      </c>
      <c r="B148" s="142" t="s">
        <v>389</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300</v>
      </c>
      <c r="B149" s="140" t="s">
        <v>468</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77" customFormat="1" x14ac:dyDescent="0.3">
      <c r="A150" s="178"/>
      <c r="B150" s="179"/>
      <c r="C150" s="178"/>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301</v>
      </c>
      <c r="B151" s="141" t="s">
        <v>44</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301</v>
      </c>
      <c r="B152" s="142" t="s">
        <v>45</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301</v>
      </c>
      <c r="B153" s="142" t="s">
        <v>46</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301</v>
      </c>
      <c r="B154" s="142" t="s">
        <v>47</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301</v>
      </c>
      <c r="B155" s="140" t="s">
        <v>48</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77" customFormat="1" x14ac:dyDescent="0.3">
      <c r="A156" s="178"/>
      <c r="B156" s="179"/>
      <c r="C156" s="178"/>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738</v>
      </c>
      <c r="B157" s="143" t="s">
        <v>563</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738</v>
      </c>
      <c r="B158" s="143" t="s">
        <v>564</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738</v>
      </c>
      <c r="B159" s="143" t="s">
        <v>565</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738</v>
      </c>
      <c r="B160" s="143" t="s">
        <v>566</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738</v>
      </c>
      <c r="B161" s="143" t="s">
        <v>567</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738</v>
      </c>
      <c r="B162" s="143" t="s">
        <v>568</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14" t="s">
        <v>738</v>
      </c>
      <c r="B163" s="143" t="s">
        <v>569</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77" customFormat="1" x14ac:dyDescent="0.3">
      <c r="A164" s="180"/>
      <c r="B164" s="181"/>
      <c r="C164" s="173"/>
      <c r="D164" s="182">
        <f t="shared" ref="D164:E164" si="73">SUM(D157:D163)</f>
        <v>21779298</v>
      </c>
      <c r="E164" s="182">
        <f t="shared" si="73"/>
        <v>22677552</v>
      </c>
      <c r="F164" s="182">
        <f>SUM(F157:F163)</f>
        <v>56550138</v>
      </c>
      <c r="G164" s="182">
        <f t="shared" ref="G164:L164" si="74">SUM(G157:G163)</f>
        <v>27982818</v>
      </c>
      <c r="H164" s="182">
        <f t="shared" si="74"/>
        <v>28567320</v>
      </c>
      <c r="I164" s="182">
        <f t="shared" si="74"/>
        <v>21779298</v>
      </c>
      <c r="J164" s="182">
        <f t="shared" si="74"/>
        <v>22677552</v>
      </c>
      <c r="K164" s="182">
        <f t="shared" si="74"/>
        <v>6203520</v>
      </c>
      <c r="L164" s="182">
        <f t="shared" si="74"/>
        <v>5889768</v>
      </c>
      <c r="M164" s="182"/>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2"/>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51" t="s">
        <v>471</v>
      </c>
      <c r="B165" s="144" t="s">
        <v>451</v>
      </c>
      <c r="C165" s="389" t="str">
        <f t="shared" si="72"/>
        <v>England ICS - Bath and North East Somerset, Swindon and Wiltshire</v>
      </c>
      <c r="D165" s="110">
        <f t="shared" ref="D165" si="75">I165</f>
        <v>361510</v>
      </c>
      <c r="E165" s="110">
        <f t="shared" ref="E165" si="76">J165</f>
        <v>373112</v>
      </c>
      <c r="F165" s="152">
        <f t="shared" ref="F165" si="77">G165+H165</f>
        <v>929964</v>
      </c>
      <c r="G165" s="84">
        <f t="shared" ref="G165" si="78">SUM(M165:CY165)</f>
        <v>461582</v>
      </c>
      <c r="H165" s="85">
        <f t="shared" ref="H165" si="79">SUM(CZ165:GL165)</f>
        <v>468382</v>
      </c>
      <c r="I165" s="84">
        <f t="shared" ref="I165" si="80">SUM(AE165:CY165)</f>
        <v>361510</v>
      </c>
      <c r="J165" s="147">
        <f t="shared" ref="J165" si="81">SUM(DR165:GL165)</f>
        <v>373112</v>
      </c>
      <c r="K165" s="149">
        <f t="shared" ref="K165" si="82">SUM(M165:AD165)</f>
        <v>100072</v>
      </c>
      <c r="L165" s="83">
        <f t="shared" ref="L165" si="83">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3" t="s">
        <v>471</v>
      </c>
      <c r="B166" s="145" t="s">
        <v>452</v>
      </c>
      <c r="C166" s="390" t="str">
        <f t="shared" si="72"/>
        <v>England ICS - Bedfordshire, Luton and Milton Keynes</v>
      </c>
      <c r="D166" s="111">
        <f t="shared" ref="D166:D200" si="84">I166</f>
        <v>355949</v>
      </c>
      <c r="E166" s="111">
        <f t="shared" ref="E166:E200" si="85">J166</f>
        <v>367983</v>
      </c>
      <c r="F166" s="146">
        <f t="shared" ref="F166:F200" si="86">G166+H166</f>
        <v>959098</v>
      </c>
      <c r="G166" s="73">
        <f t="shared" ref="G166:G200" si="87">SUM(M166:CY166)</f>
        <v>476424</v>
      </c>
      <c r="H166" s="74">
        <f t="shared" ref="H166:H200" si="88">SUM(CZ166:GL166)</f>
        <v>482674</v>
      </c>
      <c r="I166" s="73">
        <f t="shared" ref="I166:I200" si="89">SUM(AE166:CY166)</f>
        <v>355949</v>
      </c>
      <c r="J166" s="148">
        <f t="shared" ref="J166:J200" si="90">SUM(DR166:GL166)</f>
        <v>367983</v>
      </c>
      <c r="K166" s="150">
        <f t="shared" ref="K166:K200" si="91">SUM(M166:AD166)</f>
        <v>120475</v>
      </c>
      <c r="L166" s="72">
        <f t="shared" ref="L166:L200" si="92">SUM(CZ166:DQ166)</f>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3" t="s">
        <v>471</v>
      </c>
      <c r="B167" s="145" t="s">
        <v>593</v>
      </c>
      <c r="C167" s="390" t="str">
        <f t="shared" si="72"/>
        <v>England ICS - Birmingham and Solihull </v>
      </c>
      <c r="D167" s="111">
        <f t="shared" si="84"/>
        <v>431773</v>
      </c>
      <c r="E167" s="111">
        <f t="shared" si="85"/>
        <v>459616</v>
      </c>
      <c r="F167" s="146">
        <f t="shared" si="86"/>
        <v>1179731</v>
      </c>
      <c r="G167" s="73">
        <f t="shared" si="87"/>
        <v>580301</v>
      </c>
      <c r="H167" s="74">
        <f t="shared" si="88"/>
        <v>599430</v>
      </c>
      <c r="I167" s="73">
        <f t="shared" si="89"/>
        <v>431773</v>
      </c>
      <c r="J167" s="148">
        <f t="shared" si="90"/>
        <v>459616</v>
      </c>
      <c r="K167" s="150">
        <f t="shared" si="91"/>
        <v>148528</v>
      </c>
      <c r="L167" s="72">
        <f t="shared" si="92"/>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3" t="s">
        <v>471</v>
      </c>
      <c r="B168" s="145" t="s">
        <v>594</v>
      </c>
      <c r="C168" s="390" t="str">
        <f t="shared" si="72"/>
        <v>England ICS - Bristol, North Somerset and South Gloucestershire:</v>
      </c>
      <c r="D168" s="111">
        <f t="shared" si="84"/>
        <v>379832</v>
      </c>
      <c r="E168" s="111">
        <f t="shared" si="85"/>
        <v>391270</v>
      </c>
      <c r="F168" s="146">
        <f t="shared" si="86"/>
        <v>969256</v>
      </c>
      <c r="G168" s="73">
        <f t="shared" si="87"/>
        <v>481679</v>
      </c>
      <c r="H168" s="74">
        <f t="shared" si="88"/>
        <v>487577</v>
      </c>
      <c r="I168" s="73">
        <f t="shared" si="89"/>
        <v>379832</v>
      </c>
      <c r="J168" s="148">
        <f t="shared" si="90"/>
        <v>391270</v>
      </c>
      <c r="K168" s="150">
        <f t="shared" si="91"/>
        <v>101847</v>
      </c>
      <c r="L168" s="72">
        <f t="shared" si="92"/>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3" t="s">
        <v>471</v>
      </c>
      <c r="B169" s="145" t="s">
        <v>595</v>
      </c>
      <c r="C169" s="390" t="str">
        <f t="shared" si="72"/>
        <v>England ICS - Buckinghamshire, Oxfordshire and Berkshire West:</v>
      </c>
      <c r="D169" s="111">
        <f t="shared" si="84"/>
        <v>657001</v>
      </c>
      <c r="E169" s="111">
        <f t="shared" si="85"/>
        <v>680525</v>
      </c>
      <c r="F169" s="146">
        <f t="shared" si="86"/>
        <v>1723447</v>
      </c>
      <c r="G169" s="73">
        <f t="shared" si="87"/>
        <v>854789</v>
      </c>
      <c r="H169" s="74">
        <f t="shared" si="88"/>
        <v>868658</v>
      </c>
      <c r="I169" s="73">
        <f t="shared" si="89"/>
        <v>657001</v>
      </c>
      <c r="J169" s="148">
        <f t="shared" si="90"/>
        <v>680525</v>
      </c>
      <c r="K169" s="150">
        <f t="shared" si="91"/>
        <v>197788</v>
      </c>
      <c r="L169" s="72">
        <f t="shared" si="92"/>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3" t="s">
        <v>471</v>
      </c>
      <c r="B170" s="145" t="s">
        <v>317</v>
      </c>
      <c r="C170" s="390" t="str">
        <f t="shared" si="72"/>
        <v>England ICS - Cambridgeshire and Peterborough</v>
      </c>
      <c r="D170" s="111">
        <f t="shared" si="84"/>
        <v>346936</v>
      </c>
      <c r="E170" s="111">
        <f t="shared" si="85"/>
        <v>351669</v>
      </c>
      <c r="F170" s="146">
        <f t="shared" si="86"/>
        <v>896725</v>
      </c>
      <c r="G170" s="73">
        <f t="shared" si="87"/>
        <v>449188</v>
      </c>
      <c r="H170" s="74">
        <f t="shared" si="88"/>
        <v>447537</v>
      </c>
      <c r="I170" s="73">
        <f t="shared" si="89"/>
        <v>346936</v>
      </c>
      <c r="J170" s="148">
        <f t="shared" si="90"/>
        <v>351669</v>
      </c>
      <c r="K170" s="150">
        <f t="shared" si="91"/>
        <v>102252</v>
      </c>
      <c r="L170" s="72">
        <f t="shared" si="92"/>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3" t="s">
        <v>471</v>
      </c>
      <c r="B171" s="145" t="s">
        <v>408</v>
      </c>
      <c r="C171" s="390" t="str">
        <f t="shared" si="72"/>
        <v>England ICS - Cheshire and Merseyside</v>
      </c>
      <c r="D171" s="111">
        <f t="shared" ref="D171:D195" si="93">I171</f>
        <v>964135</v>
      </c>
      <c r="E171" s="111">
        <f t="shared" ref="E171:E195" si="94">J171</f>
        <v>1029896</v>
      </c>
      <c r="F171" s="146">
        <f t="shared" ref="F171:F195" si="95">G171+H171</f>
        <v>2503902</v>
      </c>
      <c r="G171" s="73">
        <f t="shared" ref="G171:G195" si="96">SUM(M171:CY171)</f>
        <v>1226046</v>
      </c>
      <c r="H171" s="74">
        <f t="shared" ref="H171:H195" si="97">SUM(CZ171:GL171)</f>
        <v>1277856</v>
      </c>
      <c r="I171" s="73">
        <f t="shared" ref="I171:I195" si="98">SUM(AE171:CY171)</f>
        <v>964135</v>
      </c>
      <c r="J171" s="148">
        <f t="shared" ref="J171:J195" si="99">SUM(DR171:GL171)</f>
        <v>1029896</v>
      </c>
      <c r="K171" s="150">
        <f t="shared" ref="K171:K195" si="100">SUM(M171:AD171)</f>
        <v>261911</v>
      </c>
      <c r="L171" s="72">
        <f t="shared" ref="L171:L195" si="101">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3" t="s">
        <v>471</v>
      </c>
      <c r="B172" s="145" t="s">
        <v>596</v>
      </c>
      <c r="C172" s="390" t="str">
        <f t="shared" si="72"/>
        <v xml:space="preserve">England ICS - Cornwall and the Isles of Scilly </v>
      </c>
      <c r="D172" s="111">
        <f t="shared" si="93"/>
        <v>223269</v>
      </c>
      <c r="E172" s="111">
        <f t="shared" si="94"/>
        <v>242963</v>
      </c>
      <c r="F172" s="146">
        <f t="shared" si="95"/>
        <v>575525</v>
      </c>
      <c r="G172" s="73">
        <f t="shared" si="96"/>
        <v>279480</v>
      </c>
      <c r="H172" s="74">
        <f t="shared" si="97"/>
        <v>296045</v>
      </c>
      <c r="I172" s="73">
        <f t="shared" si="98"/>
        <v>223269</v>
      </c>
      <c r="J172" s="148">
        <f t="shared" si="99"/>
        <v>242963</v>
      </c>
      <c r="K172" s="150">
        <f t="shared" si="100"/>
        <v>56211</v>
      </c>
      <c r="L172" s="72">
        <f t="shared" si="101"/>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3" t="s">
        <v>471</v>
      </c>
      <c r="B173" s="145" t="s">
        <v>411</v>
      </c>
      <c r="C173" s="390" t="str">
        <f t="shared" si="72"/>
        <v>England ICS - Coventry and Warwickshire</v>
      </c>
      <c r="D173" s="111">
        <f t="shared" si="93"/>
        <v>379115</v>
      </c>
      <c r="E173" s="111">
        <f t="shared" si="94"/>
        <v>384098</v>
      </c>
      <c r="F173" s="146">
        <f t="shared" si="95"/>
        <v>963173</v>
      </c>
      <c r="G173" s="73">
        <f t="shared" si="96"/>
        <v>481624</v>
      </c>
      <c r="H173" s="74">
        <f t="shared" si="97"/>
        <v>481549</v>
      </c>
      <c r="I173" s="73">
        <f t="shared" si="98"/>
        <v>379115</v>
      </c>
      <c r="J173" s="148">
        <f t="shared" si="99"/>
        <v>384098</v>
      </c>
      <c r="K173" s="150">
        <f t="shared" si="100"/>
        <v>102509</v>
      </c>
      <c r="L173" s="72">
        <f t="shared" si="101"/>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3" t="s">
        <v>471</v>
      </c>
      <c r="B174" s="145" t="s">
        <v>597</v>
      </c>
      <c r="C174" s="390" t="str">
        <f t="shared" si="72"/>
        <v>England ICS - Derbyshire</v>
      </c>
      <c r="D174" s="111">
        <f t="shared" si="93"/>
        <v>401434</v>
      </c>
      <c r="E174" s="111">
        <f t="shared" si="94"/>
        <v>421207</v>
      </c>
      <c r="F174" s="146">
        <f t="shared" si="95"/>
        <v>1030393</v>
      </c>
      <c r="G174" s="73">
        <f t="shared" si="96"/>
        <v>507654</v>
      </c>
      <c r="H174" s="74">
        <f t="shared" si="97"/>
        <v>522739</v>
      </c>
      <c r="I174" s="73">
        <f t="shared" si="98"/>
        <v>401434</v>
      </c>
      <c r="J174" s="148">
        <f t="shared" si="99"/>
        <v>421207</v>
      </c>
      <c r="K174" s="150">
        <f t="shared" si="100"/>
        <v>106220</v>
      </c>
      <c r="L174" s="72">
        <f t="shared" si="101"/>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3" t="s">
        <v>471</v>
      </c>
      <c r="B175" s="145" t="s">
        <v>396</v>
      </c>
      <c r="C175" s="390" t="str">
        <f t="shared" si="72"/>
        <v>England ICS - Devon</v>
      </c>
      <c r="D175" s="111">
        <f t="shared" si="93"/>
        <v>476232</v>
      </c>
      <c r="E175" s="111">
        <f t="shared" si="94"/>
        <v>506690</v>
      </c>
      <c r="F175" s="146">
        <f t="shared" si="95"/>
        <v>1209773</v>
      </c>
      <c r="G175" s="73">
        <f t="shared" si="96"/>
        <v>592841</v>
      </c>
      <c r="H175" s="74">
        <f t="shared" si="97"/>
        <v>616932</v>
      </c>
      <c r="I175" s="73">
        <f t="shared" si="98"/>
        <v>476232</v>
      </c>
      <c r="J175" s="148">
        <f t="shared" si="99"/>
        <v>506690</v>
      </c>
      <c r="K175" s="150">
        <f t="shared" si="100"/>
        <v>116609</v>
      </c>
      <c r="L175" s="72">
        <f t="shared" si="101"/>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3" t="s">
        <v>471</v>
      </c>
      <c r="B176" s="145" t="s">
        <v>51</v>
      </c>
      <c r="C176" s="390" t="str">
        <f t="shared" si="72"/>
        <v>England ICS - Dorset</v>
      </c>
      <c r="D176" s="111">
        <f t="shared" si="93"/>
        <v>309517</v>
      </c>
      <c r="E176" s="111">
        <f t="shared" si="94"/>
        <v>323213</v>
      </c>
      <c r="F176" s="146">
        <f t="shared" si="95"/>
        <v>776780</v>
      </c>
      <c r="G176" s="73">
        <f t="shared" si="96"/>
        <v>383364</v>
      </c>
      <c r="H176" s="74">
        <f t="shared" si="97"/>
        <v>393416</v>
      </c>
      <c r="I176" s="73">
        <f t="shared" si="98"/>
        <v>309517</v>
      </c>
      <c r="J176" s="148">
        <f t="shared" si="99"/>
        <v>323213</v>
      </c>
      <c r="K176" s="150">
        <f t="shared" si="100"/>
        <v>73847</v>
      </c>
      <c r="L176" s="72">
        <f t="shared" si="101"/>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3" t="s">
        <v>471</v>
      </c>
      <c r="B177" s="145" t="s">
        <v>598</v>
      </c>
      <c r="C177" s="390" t="str">
        <f t="shared" si="72"/>
        <v>England ICS - Frimley</v>
      </c>
      <c r="D177" s="111">
        <f t="shared" si="93"/>
        <v>280610</v>
      </c>
      <c r="E177" s="111">
        <f t="shared" si="94"/>
        <v>289515</v>
      </c>
      <c r="F177" s="146">
        <f t="shared" si="95"/>
        <v>746739</v>
      </c>
      <c r="G177" s="73">
        <f t="shared" si="96"/>
        <v>371630</v>
      </c>
      <c r="H177" s="74">
        <f t="shared" si="97"/>
        <v>375109</v>
      </c>
      <c r="I177" s="73">
        <f t="shared" si="98"/>
        <v>280610</v>
      </c>
      <c r="J177" s="148">
        <f t="shared" si="99"/>
        <v>289515</v>
      </c>
      <c r="K177" s="150">
        <f t="shared" si="100"/>
        <v>91020</v>
      </c>
      <c r="L177" s="72">
        <f t="shared" si="101"/>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3" t="s">
        <v>471</v>
      </c>
      <c r="B178" s="145" t="s">
        <v>52</v>
      </c>
      <c r="C178" s="390" t="str">
        <f t="shared" si="72"/>
        <v>England ICS - Gloucestershire</v>
      </c>
      <c r="D178" s="111">
        <f t="shared" si="93"/>
        <v>248138</v>
      </c>
      <c r="E178" s="111">
        <f t="shared" si="94"/>
        <v>262950</v>
      </c>
      <c r="F178" s="146">
        <f t="shared" si="95"/>
        <v>640650</v>
      </c>
      <c r="G178" s="73">
        <f t="shared" si="96"/>
        <v>314175</v>
      </c>
      <c r="H178" s="74">
        <f t="shared" si="97"/>
        <v>326475</v>
      </c>
      <c r="I178" s="73">
        <f t="shared" si="98"/>
        <v>248138</v>
      </c>
      <c r="J178" s="148">
        <f t="shared" si="99"/>
        <v>262950</v>
      </c>
      <c r="K178" s="150">
        <f t="shared" si="100"/>
        <v>66037</v>
      </c>
      <c r="L178" s="72">
        <f t="shared" si="101"/>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3" t="s">
        <v>471</v>
      </c>
      <c r="B179" s="145" t="s">
        <v>599</v>
      </c>
      <c r="C179" s="390" t="str">
        <f t="shared" si="72"/>
        <v xml:space="preserve">England ICS - Greater Manchester </v>
      </c>
      <c r="D179" s="111">
        <f t="shared" si="93"/>
        <v>1098593</v>
      </c>
      <c r="E179" s="111">
        <f t="shared" si="94"/>
        <v>1128011</v>
      </c>
      <c r="F179" s="146">
        <f t="shared" si="95"/>
        <v>2881890</v>
      </c>
      <c r="G179" s="73">
        <f t="shared" si="96"/>
        <v>1434728</v>
      </c>
      <c r="H179" s="74">
        <f t="shared" si="97"/>
        <v>1447162</v>
      </c>
      <c r="I179" s="73">
        <f t="shared" si="98"/>
        <v>1098593</v>
      </c>
      <c r="J179" s="148">
        <f t="shared" si="99"/>
        <v>1128011</v>
      </c>
      <c r="K179" s="150">
        <f t="shared" si="100"/>
        <v>336135</v>
      </c>
      <c r="L179" s="72">
        <f t="shared" si="101"/>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3" t="s">
        <v>471</v>
      </c>
      <c r="B180" s="145" t="s">
        <v>417</v>
      </c>
      <c r="C180" s="390" t="str">
        <f t="shared" si="72"/>
        <v>England ICS - Hampshire and the Isle of Wight</v>
      </c>
      <c r="D180" s="111">
        <f t="shared" si="93"/>
        <v>715426</v>
      </c>
      <c r="E180" s="111">
        <f t="shared" si="94"/>
        <v>747588</v>
      </c>
      <c r="F180" s="146">
        <f t="shared" si="95"/>
        <v>1831473</v>
      </c>
      <c r="G180" s="73">
        <f t="shared" si="96"/>
        <v>904764</v>
      </c>
      <c r="H180" s="74">
        <f t="shared" si="97"/>
        <v>926709</v>
      </c>
      <c r="I180" s="73">
        <f t="shared" si="98"/>
        <v>715426</v>
      </c>
      <c r="J180" s="148">
        <f t="shared" si="99"/>
        <v>747588</v>
      </c>
      <c r="K180" s="150">
        <f t="shared" si="100"/>
        <v>189338</v>
      </c>
      <c r="L180" s="72">
        <f t="shared" si="101"/>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3" t="s">
        <v>471</v>
      </c>
      <c r="B181" s="145" t="s">
        <v>414</v>
      </c>
      <c r="C181" s="390" t="str">
        <f t="shared" si="72"/>
        <v>England ICS - Hertfordshire and West Essex</v>
      </c>
      <c r="D181" s="111">
        <f t="shared" si="93"/>
        <v>552598</v>
      </c>
      <c r="E181" s="111">
        <f t="shared" si="94"/>
        <v>594357</v>
      </c>
      <c r="F181" s="146">
        <f t="shared" si="95"/>
        <v>1488061</v>
      </c>
      <c r="G181" s="73">
        <f t="shared" si="96"/>
        <v>727451</v>
      </c>
      <c r="H181" s="74">
        <f t="shared" si="97"/>
        <v>760610</v>
      </c>
      <c r="I181" s="73">
        <f t="shared" si="98"/>
        <v>552598</v>
      </c>
      <c r="J181" s="148">
        <f t="shared" si="99"/>
        <v>594357</v>
      </c>
      <c r="K181" s="150">
        <f t="shared" si="100"/>
        <v>174853</v>
      </c>
      <c r="L181" s="72">
        <f t="shared" si="101"/>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3" t="s">
        <v>471</v>
      </c>
      <c r="B182" s="145" t="s">
        <v>600</v>
      </c>
      <c r="C182" s="390" t="str">
        <f t="shared" si="72"/>
        <v>England ICS - Hertfordshire and Worcestershire</v>
      </c>
      <c r="D182" s="111">
        <f t="shared" si="93"/>
        <v>309932</v>
      </c>
      <c r="E182" s="111">
        <f t="shared" si="94"/>
        <v>326371</v>
      </c>
      <c r="F182" s="146">
        <f t="shared" si="95"/>
        <v>791685</v>
      </c>
      <c r="G182" s="73">
        <f t="shared" si="96"/>
        <v>389585</v>
      </c>
      <c r="H182" s="74">
        <f t="shared" si="97"/>
        <v>402100</v>
      </c>
      <c r="I182" s="73">
        <f t="shared" si="98"/>
        <v>309932</v>
      </c>
      <c r="J182" s="148">
        <f t="shared" si="99"/>
        <v>326371</v>
      </c>
      <c r="K182" s="150">
        <f t="shared" si="100"/>
        <v>79653</v>
      </c>
      <c r="L182" s="72">
        <f t="shared" si="101"/>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3" t="s">
        <v>471</v>
      </c>
      <c r="B183" s="145" t="s">
        <v>453</v>
      </c>
      <c r="C183" s="390" t="str">
        <f t="shared" si="72"/>
        <v>England ICS - Humber, Coast and Vale</v>
      </c>
      <c r="D183" s="111">
        <f t="shared" si="93"/>
        <v>671757</v>
      </c>
      <c r="E183" s="111">
        <f t="shared" si="94"/>
        <v>701707</v>
      </c>
      <c r="F183" s="146">
        <f t="shared" si="95"/>
        <v>1708723</v>
      </c>
      <c r="G183" s="73">
        <f t="shared" si="96"/>
        <v>843891</v>
      </c>
      <c r="H183" s="74">
        <f t="shared" si="97"/>
        <v>864832</v>
      </c>
      <c r="I183" s="73">
        <f t="shared" si="98"/>
        <v>671757</v>
      </c>
      <c r="J183" s="148">
        <f t="shared" si="99"/>
        <v>701707</v>
      </c>
      <c r="K183" s="150">
        <f t="shared" si="100"/>
        <v>172134</v>
      </c>
      <c r="L183" s="72">
        <f t="shared" si="101"/>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3" t="s">
        <v>471</v>
      </c>
      <c r="B184" s="145" t="s">
        <v>303</v>
      </c>
      <c r="C184" s="390" t="str">
        <f t="shared" si="72"/>
        <v>England ICS - Kent and Medway</v>
      </c>
      <c r="D184" s="111">
        <f t="shared" si="93"/>
        <v>706308</v>
      </c>
      <c r="E184" s="111">
        <f t="shared" si="94"/>
        <v>749879</v>
      </c>
      <c r="F184" s="146">
        <f t="shared" si="95"/>
        <v>1868199</v>
      </c>
      <c r="G184" s="73">
        <f t="shared" si="96"/>
        <v>918033</v>
      </c>
      <c r="H184" s="74">
        <f t="shared" si="97"/>
        <v>950166</v>
      </c>
      <c r="I184" s="73">
        <f t="shared" si="98"/>
        <v>706308</v>
      </c>
      <c r="J184" s="148">
        <f t="shared" si="99"/>
        <v>749879</v>
      </c>
      <c r="K184" s="150">
        <f t="shared" si="100"/>
        <v>211725</v>
      </c>
      <c r="L184" s="72">
        <f t="shared" si="101"/>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3" t="s">
        <v>471</v>
      </c>
      <c r="B185" s="145" t="s">
        <v>601</v>
      </c>
      <c r="C185" s="390" t="str">
        <f t="shared" si="72"/>
        <v>England ICS - Lancashire and South Cumbria</v>
      </c>
      <c r="D185" s="111">
        <f t="shared" si="93"/>
        <v>659847</v>
      </c>
      <c r="E185" s="111">
        <f t="shared" si="94"/>
        <v>687755</v>
      </c>
      <c r="F185" s="146">
        <f t="shared" si="95"/>
        <v>1701655</v>
      </c>
      <c r="G185" s="73">
        <f t="shared" si="96"/>
        <v>841367</v>
      </c>
      <c r="H185" s="74">
        <f t="shared" si="97"/>
        <v>860288</v>
      </c>
      <c r="I185" s="73">
        <f t="shared" si="98"/>
        <v>659847</v>
      </c>
      <c r="J185" s="148">
        <f t="shared" si="99"/>
        <v>687755</v>
      </c>
      <c r="K185" s="150">
        <f t="shared" si="100"/>
        <v>181520</v>
      </c>
      <c r="L185" s="72">
        <f t="shared" si="101"/>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3" t="s">
        <v>471</v>
      </c>
      <c r="B186" s="145" t="s">
        <v>410</v>
      </c>
      <c r="C186" s="390" t="str">
        <f t="shared" si="72"/>
        <v>England ICS - Leicester, Leicestershire and Rutland</v>
      </c>
      <c r="D186" s="111">
        <f t="shared" si="93"/>
        <v>430266</v>
      </c>
      <c r="E186" s="111">
        <f t="shared" si="94"/>
        <v>442069</v>
      </c>
      <c r="F186" s="146">
        <f t="shared" si="95"/>
        <v>1107597</v>
      </c>
      <c r="G186" s="73">
        <f t="shared" si="96"/>
        <v>551149</v>
      </c>
      <c r="H186" s="74">
        <f t="shared" si="97"/>
        <v>556448</v>
      </c>
      <c r="I186" s="73">
        <f t="shared" si="98"/>
        <v>430266</v>
      </c>
      <c r="J186" s="148">
        <f t="shared" si="99"/>
        <v>442069</v>
      </c>
      <c r="K186" s="150">
        <f t="shared" si="100"/>
        <v>120883</v>
      </c>
      <c r="L186" s="72">
        <f t="shared" si="101"/>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3" t="s">
        <v>471</v>
      </c>
      <c r="B187" s="145" t="s">
        <v>398</v>
      </c>
      <c r="C187" s="390" t="str">
        <f t="shared" si="72"/>
        <v>England ICS - Lincolnshire</v>
      </c>
      <c r="D187" s="111">
        <f t="shared" si="93"/>
        <v>300527</v>
      </c>
      <c r="E187" s="111">
        <f t="shared" si="94"/>
        <v>318474</v>
      </c>
      <c r="F187" s="146">
        <f t="shared" si="95"/>
        <v>766333</v>
      </c>
      <c r="G187" s="73">
        <f t="shared" si="96"/>
        <v>375699</v>
      </c>
      <c r="H187" s="74">
        <f t="shared" si="97"/>
        <v>390634</v>
      </c>
      <c r="I187" s="73">
        <f t="shared" si="98"/>
        <v>300527</v>
      </c>
      <c r="J187" s="148">
        <f t="shared" si="99"/>
        <v>318474</v>
      </c>
      <c r="K187" s="150">
        <f t="shared" si="100"/>
        <v>75172</v>
      </c>
      <c r="L187" s="72">
        <f t="shared" si="101"/>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3" t="s">
        <v>471</v>
      </c>
      <c r="B188" s="145" t="s">
        <v>602</v>
      </c>
      <c r="C188" s="390" t="str">
        <f t="shared" si="72"/>
        <v xml:space="preserve">England ICS - Mid and South Essex </v>
      </c>
      <c r="D188" s="111">
        <f t="shared" si="93"/>
        <v>452188</v>
      </c>
      <c r="E188" s="111">
        <f t="shared" si="94"/>
        <v>483661</v>
      </c>
      <c r="F188" s="146">
        <f t="shared" si="95"/>
        <v>1199296</v>
      </c>
      <c r="G188" s="73">
        <f t="shared" si="96"/>
        <v>587395</v>
      </c>
      <c r="H188" s="74">
        <f t="shared" si="97"/>
        <v>611901</v>
      </c>
      <c r="I188" s="73">
        <f t="shared" si="98"/>
        <v>452188</v>
      </c>
      <c r="J188" s="148">
        <f t="shared" si="99"/>
        <v>483661</v>
      </c>
      <c r="K188" s="150">
        <f t="shared" si="100"/>
        <v>135207</v>
      </c>
      <c r="L188" s="72">
        <f t="shared" si="101"/>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3" t="s">
        <v>471</v>
      </c>
      <c r="B189" s="145" t="s">
        <v>412</v>
      </c>
      <c r="C189" s="390" t="str">
        <f t="shared" si="72"/>
        <v>England ICS - Norfolk and Waveney</v>
      </c>
      <c r="D189" s="111">
        <f t="shared" si="93"/>
        <v>406639</v>
      </c>
      <c r="E189" s="111">
        <f t="shared" si="94"/>
        <v>431328</v>
      </c>
      <c r="F189" s="146">
        <f t="shared" si="95"/>
        <v>1032661</v>
      </c>
      <c r="G189" s="73">
        <f t="shared" si="96"/>
        <v>506595</v>
      </c>
      <c r="H189" s="74">
        <f t="shared" si="97"/>
        <v>526066</v>
      </c>
      <c r="I189" s="73">
        <f t="shared" si="98"/>
        <v>406639</v>
      </c>
      <c r="J189" s="148">
        <f t="shared" si="99"/>
        <v>431328</v>
      </c>
      <c r="K189" s="150">
        <f t="shared" si="100"/>
        <v>99956</v>
      </c>
      <c r="L189" s="72">
        <f t="shared" si="101"/>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3" t="s">
        <v>471</v>
      </c>
      <c r="B190" s="145" t="s">
        <v>603</v>
      </c>
      <c r="C190" s="390" t="str">
        <f t="shared" si="72"/>
        <v xml:space="preserve">England ICS - North Central London </v>
      </c>
      <c r="D190" s="111">
        <f t="shared" si="93"/>
        <v>593891</v>
      </c>
      <c r="E190" s="111">
        <f t="shared" si="94"/>
        <v>596826</v>
      </c>
      <c r="F190" s="146">
        <f t="shared" si="95"/>
        <v>1526582</v>
      </c>
      <c r="G190" s="73">
        <f t="shared" si="96"/>
        <v>766256</v>
      </c>
      <c r="H190" s="74">
        <f t="shared" si="97"/>
        <v>760326</v>
      </c>
      <c r="I190" s="73">
        <f t="shared" si="98"/>
        <v>593891</v>
      </c>
      <c r="J190" s="148">
        <f t="shared" si="99"/>
        <v>596826</v>
      </c>
      <c r="K190" s="150">
        <f t="shared" si="100"/>
        <v>172365</v>
      </c>
      <c r="L190" s="72">
        <f t="shared" si="101"/>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3" t="s">
        <v>471</v>
      </c>
      <c r="B191" s="145" t="s">
        <v>570</v>
      </c>
      <c r="C191" s="390" t="str">
        <f t="shared" si="72"/>
        <v>England ICS - North East and North Cumbria</v>
      </c>
      <c r="D191" s="111">
        <f t="shared" si="93"/>
        <v>1170091</v>
      </c>
      <c r="E191" s="111">
        <f t="shared" si="94"/>
        <v>1236662</v>
      </c>
      <c r="F191" s="146">
        <f t="shared" si="95"/>
        <v>3000432</v>
      </c>
      <c r="G191" s="73">
        <f t="shared" si="96"/>
        <v>1475310</v>
      </c>
      <c r="H191" s="74">
        <f t="shared" si="97"/>
        <v>1525122</v>
      </c>
      <c r="I191" s="73">
        <f t="shared" si="98"/>
        <v>1170091</v>
      </c>
      <c r="J191" s="148">
        <f t="shared" si="99"/>
        <v>1236662</v>
      </c>
      <c r="K191" s="150">
        <f t="shared" si="100"/>
        <v>305219</v>
      </c>
      <c r="L191" s="72">
        <f t="shared" si="101"/>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3" t="s">
        <v>471</v>
      </c>
      <c r="B192" s="145" t="s">
        <v>604</v>
      </c>
      <c r="C192" s="390" t="str">
        <f t="shared" si="72"/>
        <v xml:space="preserve">England ICS - North East London </v>
      </c>
      <c r="D192" s="111">
        <f t="shared" si="93"/>
        <v>784566</v>
      </c>
      <c r="E192" s="111">
        <f t="shared" si="94"/>
        <v>758991</v>
      </c>
      <c r="F192" s="146">
        <f t="shared" si="95"/>
        <v>2036470</v>
      </c>
      <c r="G192" s="73">
        <f t="shared" si="96"/>
        <v>1037604</v>
      </c>
      <c r="H192" s="74">
        <f t="shared" si="97"/>
        <v>998866</v>
      </c>
      <c r="I192" s="73">
        <f t="shared" si="98"/>
        <v>784566</v>
      </c>
      <c r="J192" s="148">
        <f t="shared" si="99"/>
        <v>758991</v>
      </c>
      <c r="K192" s="150">
        <f t="shared" si="100"/>
        <v>253038</v>
      </c>
      <c r="L192" s="72">
        <f t="shared" si="101"/>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3" t="s">
        <v>471</v>
      </c>
      <c r="B193" s="145" t="s">
        <v>605</v>
      </c>
      <c r="C193" s="390" t="str">
        <f t="shared" si="72"/>
        <v>England ICS - North West London</v>
      </c>
      <c r="D193" s="111">
        <f t="shared" si="93"/>
        <v>828249</v>
      </c>
      <c r="E193" s="111">
        <f t="shared" si="94"/>
        <v>805826</v>
      </c>
      <c r="F193" s="146">
        <f t="shared" si="95"/>
        <v>2111469</v>
      </c>
      <c r="G193" s="73">
        <f t="shared" si="96"/>
        <v>1073359</v>
      </c>
      <c r="H193" s="74">
        <f t="shared" si="97"/>
        <v>1038110</v>
      </c>
      <c r="I193" s="73">
        <f t="shared" si="98"/>
        <v>828249</v>
      </c>
      <c r="J193" s="148">
        <f t="shared" si="99"/>
        <v>805826</v>
      </c>
      <c r="K193" s="150">
        <f t="shared" si="100"/>
        <v>245110</v>
      </c>
      <c r="L193" s="72">
        <f t="shared" si="101"/>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3" t="s">
        <v>471</v>
      </c>
      <c r="B194" s="145" t="s">
        <v>403</v>
      </c>
      <c r="C194" s="390" t="str">
        <f t="shared" si="72"/>
        <v>England ICS - Northamptonshire</v>
      </c>
      <c r="D194" s="111">
        <f t="shared" ref="D194" si="102">I194</f>
        <v>280031</v>
      </c>
      <c r="E194" s="111">
        <f t="shared" ref="E194" si="103">J194</f>
        <v>290793</v>
      </c>
      <c r="F194" s="146">
        <f t="shared" ref="F194" si="104">G194+H194</f>
        <v>740111</v>
      </c>
      <c r="G194" s="73">
        <f t="shared" ref="G194" si="105">SUM(M194:CY194)</f>
        <v>366197</v>
      </c>
      <c r="H194" s="74">
        <f t="shared" ref="H194" si="106">SUM(CZ194:GL194)</f>
        <v>373914</v>
      </c>
      <c r="I194" s="73">
        <f t="shared" ref="I194" si="107">SUM(AE194:CY194)</f>
        <v>280031</v>
      </c>
      <c r="J194" s="148">
        <f t="shared" ref="J194" si="108">SUM(DR194:GL194)</f>
        <v>290793</v>
      </c>
      <c r="K194" s="150">
        <f t="shared" ref="K194" si="109">SUM(M194:AD194)</f>
        <v>86166</v>
      </c>
      <c r="L194" s="72">
        <f t="shared" ref="L194" si="110">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3" t="s">
        <v>471</v>
      </c>
      <c r="B195" s="145" t="s">
        <v>404</v>
      </c>
      <c r="C195" s="390" t="str">
        <f t="shared" si="72"/>
        <v>England ICS - Nottinghamshire</v>
      </c>
      <c r="D195" s="111">
        <f t="shared" si="93"/>
        <v>413641</v>
      </c>
      <c r="E195" s="111">
        <f t="shared" si="94"/>
        <v>424616</v>
      </c>
      <c r="F195" s="146">
        <f t="shared" si="95"/>
        <v>1052195</v>
      </c>
      <c r="G195" s="73">
        <f t="shared" si="96"/>
        <v>523505</v>
      </c>
      <c r="H195" s="74">
        <f t="shared" si="97"/>
        <v>528690</v>
      </c>
      <c r="I195" s="73">
        <f t="shared" si="98"/>
        <v>413641</v>
      </c>
      <c r="J195" s="148">
        <f t="shared" si="99"/>
        <v>424616</v>
      </c>
      <c r="K195" s="150">
        <f t="shared" si="100"/>
        <v>109864</v>
      </c>
      <c r="L195" s="72">
        <f t="shared" si="101"/>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3" t="s">
        <v>471</v>
      </c>
      <c r="B196" s="145" t="s">
        <v>409</v>
      </c>
      <c r="C196" s="390" t="str">
        <f t="shared" si="72"/>
        <v>England ICS - Shropshire and Telford and Wrekin</v>
      </c>
      <c r="D196" s="111">
        <f t="shared" si="84"/>
        <v>199279</v>
      </c>
      <c r="E196" s="111">
        <f t="shared" si="85"/>
        <v>205519</v>
      </c>
      <c r="F196" s="146">
        <f t="shared" si="86"/>
        <v>506737</v>
      </c>
      <c r="G196" s="73">
        <f t="shared" si="87"/>
        <v>251214</v>
      </c>
      <c r="H196" s="74">
        <f t="shared" si="88"/>
        <v>255523</v>
      </c>
      <c r="I196" s="73">
        <f t="shared" si="89"/>
        <v>199279</v>
      </c>
      <c r="J196" s="148">
        <f t="shared" si="90"/>
        <v>205519</v>
      </c>
      <c r="K196" s="150">
        <f t="shared" si="91"/>
        <v>51935</v>
      </c>
      <c r="L196" s="72">
        <f t="shared" si="92"/>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3" t="s">
        <v>471</v>
      </c>
      <c r="B197" s="145" t="s">
        <v>53</v>
      </c>
      <c r="C197" s="390" t="str">
        <f t="shared" si="72"/>
        <v>England ICS - Somerset</v>
      </c>
      <c r="D197" s="111">
        <f t="shared" si="84"/>
        <v>218431</v>
      </c>
      <c r="E197" s="111">
        <f t="shared" si="85"/>
        <v>234127</v>
      </c>
      <c r="F197" s="146">
        <f t="shared" si="86"/>
        <v>563851</v>
      </c>
      <c r="G197" s="73">
        <f t="shared" si="87"/>
        <v>275288</v>
      </c>
      <c r="H197" s="74">
        <f t="shared" si="88"/>
        <v>288563</v>
      </c>
      <c r="I197" s="73">
        <f t="shared" si="89"/>
        <v>218431</v>
      </c>
      <c r="J197" s="148">
        <f t="shared" si="90"/>
        <v>234127</v>
      </c>
      <c r="K197" s="150">
        <f t="shared" si="91"/>
        <v>56857</v>
      </c>
      <c r="L197" s="72">
        <f t="shared" si="92"/>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3" t="s">
        <v>471</v>
      </c>
      <c r="B198" s="145" t="s">
        <v>415</v>
      </c>
      <c r="C198" s="390" t="str">
        <f t="shared" si="72"/>
        <v>England ICS - South East London</v>
      </c>
      <c r="D198" s="111">
        <f t="shared" si="84"/>
        <v>697479</v>
      </c>
      <c r="E198" s="111">
        <f t="shared" si="85"/>
        <v>722545</v>
      </c>
      <c r="F198" s="146">
        <f t="shared" si="86"/>
        <v>1818226</v>
      </c>
      <c r="G198" s="73">
        <f t="shared" si="87"/>
        <v>901719</v>
      </c>
      <c r="H198" s="74">
        <f t="shared" si="88"/>
        <v>916507</v>
      </c>
      <c r="I198" s="73">
        <f t="shared" si="89"/>
        <v>697479</v>
      </c>
      <c r="J198" s="148">
        <f t="shared" si="90"/>
        <v>722545</v>
      </c>
      <c r="K198" s="150">
        <f t="shared" si="91"/>
        <v>204240</v>
      </c>
      <c r="L198" s="72">
        <f t="shared" si="92"/>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3" t="s">
        <v>471</v>
      </c>
      <c r="B199" s="145" t="s">
        <v>416</v>
      </c>
      <c r="C199" s="390" t="str">
        <f t="shared" si="72"/>
        <v>England ICS - South West London</v>
      </c>
      <c r="D199" s="111">
        <f t="shared" si="84"/>
        <v>560076</v>
      </c>
      <c r="E199" s="111">
        <f t="shared" si="85"/>
        <v>606444</v>
      </c>
      <c r="F199" s="146">
        <f t="shared" si="86"/>
        <v>1509741</v>
      </c>
      <c r="G199" s="73">
        <f t="shared" si="87"/>
        <v>735440</v>
      </c>
      <c r="H199" s="74">
        <f t="shared" si="88"/>
        <v>774301</v>
      </c>
      <c r="I199" s="73">
        <f t="shared" si="89"/>
        <v>560076</v>
      </c>
      <c r="J199" s="148">
        <f t="shared" si="90"/>
        <v>606444</v>
      </c>
      <c r="K199" s="150">
        <f t="shared" si="91"/>
        <v>175364</v>
      </c>
      <c r="L199" s="72">
        <f t="shared" si="92"/>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3" t="s">
        <v>471</v>
      </c>
      <c r="B200" s="145" t="s">
        <v>302</v>
      </c>
      <c r="C200" s="390" t="str">
        <f t="shared" si="72"/>
        <v>England ICS - South Yorkshire and Bassetlaw</v>
      </c>
      <c r="D200" s="111">
        <f t="shared" si="84"/>
        <v>597392</v>
      </c>
      <c r="E200" s="111">
        <f t="shared" si="85"/>
        <v>617280</v>
      </c>
      <c r="F200" s="146">
        <f t="shared" si="86"/>
        <v>1533334</v>
      </c>
      <c r="G200" s="73">
        <f t="shared" si="87"/>
        <v>760543</v>
      </c>
      <c r="H200" s="74">
        <f t="shared" si="88"/>
        <v>772791</v>
      </c>
      <c r="I200" s="73">
        <f t="shared" si="89"/>
        <v>597392</v>
      </c>
      <c r="J200" s="148">
        <f t="shared" si="90"/>
        <v>617280</v>
      </c>
      <c r="K200" s="150">
        <f t="shared" si="91"/>
        <v>163151</v>
      </c>
      <c r="L200" s="72">
        <f t="shared" si="92"/>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3" t="s">
        <v>471</v>
      </c>
      <c r="B201" s="145" t="s">
        <v>606</v>
      </c>
      <c r="C201" s="390" t="str">
        <f t="shared" si="72"/>
        <v>England ICS - Staffodshire and Stoke-on-Trent</v>
      </c>
      <c r="D201" s="111">
        <f t="shared" ref="D201:D206" si="111">I201</f>
        <v>450150</v>
      </c>
      <c r="E201" s="111">
        <f t="shared" ref="E201:E206" si="112">J201</f>
        <v>460064</v>
      </c>
      <c r="F201" s="146">
        <f t="shared" ref="F201:F206" si="113">G201+H201</f>
        <v>1139794</v>
      </c>
      <c r="G201" s="73">
        <f t="shared" ref="G201:G206" si="114">SUM(M201:CY201)</f>
        <v>568006</v>
      </c>
      <c r="H201" s="74">
        <f t="shared" ref="H201:H206" si="115">SUM(CZ201:GL201)</f>
        <v>571788</v>
      </c>
      <c r="I201" s="73">
        <f t="shared" ref="I201:I206" si="116">SUM(AE201:CY201)</f>
        <v>450150</v>
      </c>
      <c r="J201" s="148">
        <f t="shared" ref="J201:J206" si="117">SUM(DR201:GL201)</f>
        <v>460064</v>
      </c>
      <c r="K201" s="150">
        <f t="shared" ref="K201:K206" si="118">SUM(M201:AD201)</f>
        <v>117856</v>
      </c>
      <c r="L201" s="72">
        <f t="shared" ref="L201:L206" si="119">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3" t="s">
        <v>471</v>
      </c>
      <c r="B202" s="145" t="s">
        <v>413</v>
      </c>
      <c r="C202" s="390" t="str">
        <f t="shared" si="72"/>
        <v>England ICS - Suffolk and North East Essex</v>
      </c>
      <c r="D202" s="111">
        <f t="shared" si="111"/>
        <v>385963</v>
      </c>
      <c r="E202" s="111">
        <f t="shared" si="112"/>
        <v>402853</v>
      </c>
      <c r="F202" s="146">
        <f t="shared" si="113"/>
        <v>987177</v>
      </c>
      <c r="G202" s="73">
        <f t="shared" si="114"/>
        <v>487631</v>
      </c>
      <c r="H202" s="74">
        <f t="shared" si="115"/>
        <v>499546</v>
      </c>
      <c r="I202" s="73">
        <f t="shared" si="116"/>
        <v>385963</v>
      </c>
      <c r="J202" s="148">
        <f t="shared" si="117"/>
        <v>402853</v>
      </c>
      <c r="K202" s="150">
        <f t="shared" si="118"/>
        <v>101668</v>
      </c>
      <c r="L202" s="72">
        <f t="shared" si="119"/>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3" t="s">
        <v>471</v>
      </c>
      <c r="B203" s="145" t="s">
        <v>562</v>
      </c>
      <c r="C203" s="390" t="str">
        <f t="shared" si="72"/>
        <v>England ICS - Surrey Heartlands</v>
      </c>
      <c r="D203" s="111">
        <f t="shared" si="111"/>
        <v>396737</v>
      </c>
      <c r="E203" s="111">
        <f t="shared" si="112"/>
        <v>421113</v>
      </c>
      <c r="F203" s="146">
        <f t="shared" si="113"/>
        <v>1052425</v>
      </c>
      <c r="G203" s="73">
        <f t="shared" si="114"/>
        <v>516937</v>
      </c>
      <c r="H203" s="74">
        <f t="shared" si="115"/>
        <v>535488</v>
      </c>
      <c r="I203" s="73">
        <f t="shared" si="116"/>
        <v>396737</v>
      </c>
      <c r="J203" s="148">
        <f t="shared" si="117"/>
        <v>421113</v>
      </c>
      <c r="K203" s="150">
        <f t="shared" si="118"/>
        <v>120200</v>
      </c>
      <c r="L203" s="72">
        <f t="shared" si="119"/>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3" t="s">
        <v>471</v>
      </c>
      <c r="B204" s="145" t="s">
        <v>607</v>
      </c>
      <c r="C204" s="390" t="str">
        <f t="shared" si="72"/>
        <v>England ICS - Sussex and Health Care Partnership</v>
      </c>
      <c r="D204" s="111">
        <f t="shared" si="111"/>
        <v>664808</v>
      </c>
      <c r="E204" s="111">
        <f t="shared" si="112"/>
        <v>714065</v>
      </c>
      <c r="F204" s="146">
        <f t="shared" si="113"/>
        <v>1711539</v>
      </c>
      <c r="G204" s="73">
        <f t="shared" si="114"/>
        <v>836321</v>
      </c>
      <c r="H204" s="74">
        <f t="shared" si="115"/>
        <v>875218</v>
      </c>
      <c r="I204" s="73">
        <f t="shared" si="116"/>
        <v>664808</v>
      </c>
      <c r="J204" s="148">
        <f t="shared" si="117"/>
        <v>714065</v>
      </c>
      <c r="K204" s="150">
        <f t="shared" si="118"/>
        <v>171513</v>
      </c>
      <c r="L204" s="72">
        <f t="shared" si="119"/>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3" t="s">
        <v>471</v>
      </c>
      <c r="B205" s="145" t="s">
        <v>608</v>
      </c>
      <c r="C205" s="390" t="str">
        <f t="shared" si="72"/>
        <v>England ICS - The Black Country</v>
      </c>
      <c r="D205" s="111">
        <f t="shared" si="111"/>
        <v>516421</v>
      </c>
      <c r="E205" s="111">
        <f t="shared" si="112"/>
        <v>533261</v>
      </c>
      <c r="F205" s="146">
        <f t="shared" si="113"/>
        <v>1380809</v>
      </c>
      <c r="G205" s="73">
        <f t="shared" si="114"/>
        <v>686215</v>
      </c>
      <c r="H205" s="74">
        <f t="shared" si="115"/>
        <v>694594</v>
      </c>
      <c r="I205" s="73">
        <f t="shared" si="116"/>
        <v>516421</v>
      </c>
      <c r="J205" s="148">
        <f t="shared" si="117"/>
        <v>533261</v>
      </c>
      <c r="K205" s="150">
        <f t="shared" si="118"/>
        <v>169794</v>
      </c>
      <c r="L205" s="72">
        <f t="shared" si="119"/>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3" t="s">
        <v>471</v>
      </c>
      <c r="B206" s="145" t="s">
        <v>609</v>
      </c>
      <c r="C206" s="390" t="str">
        <f t="shared" si="72"/>
        <v>England ICS - West Yorkshire and Harrogate</v>
      </c>
      <c r="D206" s="111">
        <f t="shared" si="111"/>
        <v>902561</v>
      </c>
      <c r="E206" s="111">
        <f t="shared" si="112"/>
        <v>950660</v>
      </c>
      <c r="F206" s="146">
        <f t="shared" si="113"/>
        <v>2396517</v>
      </c>
      <c r="G206" s="73">
        <f t="shared" si="114"/>
        <v>1179839</v>
      </c>
      <c r="H206" s="74">
        <f t="shared" si="115"/>
        <v>1216678</v>
      </c>
      <c r="I206" s="73">
        <f t="shared" si="116"/>
        <v>902561</v>
      </c>
      <c r="J206" s="148">
        <f t="shared" si="117"/>
        <v>950660</v>
      </c>
      <c r="K206" s="150">
        <f t="shared" si="118"/>
        <v>277278</v>
      </c>
      <c r="L206" s="72">
        <f t="shared" si="119"/>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77" customFormat="1" x14ac:dyDescent="0.3">
      <c r="A207" s="173"/>
      <c r="B207" s="392"/>
      <c r="C207" s="183"/>
      <c r="D207" s="387">
        <f t="shared" ref="D207:L207" si="120">SUM(D165:D206)</f>
        <v>21779298</v>
      </c>
      <c r="E207" s="387">
        <f t="shared" si="120"/>
        <v>22677552</v>
      </c>
      <c r="F207" s="387">
        <f t="shared" si="120"/>
        <v>56550138</v>
      </c>
      <c r="G207" s="387">
        <f t="shared" si="120"/>
        <v>27982818</v>
      </c>
      <c r="H207" s="387">
        <f t="shared" si="120"/>
        <v>28567320</v>
      </c>
      <c r="I207" s="387">
        <f t="shared" si="120"/>
        <v>21779298</v>
      </c>
      <c r="J207" s="387">
        <f t="shared" si="120"/>
        <v>22677552</v>
      </c>
      <c r="K207" s="387">
        <f t="shared" si="120"/>
        <v>6203520</v>
      </c>
      <c r="L207" s="387">
        <f t="shared" si="120"/>
        <v>5889768</v>
      </c>
      <c r="M207" s="387"/>
      <c r="N207" s="176"/>
      <c r="O207" s="176"/>
      <c r="P207" s="176"/>
      <c r="Q207" s="176"/>
      <c r="R207" s="176"/>
      <c r="S207" s="176"/>
      <c r="T207" s="176"/>
      <c r="U207" s="176"/>
      <c r="V207" s="176"/>
      <c r="W207" s="176"/>
      <c r="X207" s="176"/>
      <c r="Y207" s="176"/>
      <c r="Z207" s="176"/>
      <c r="AA207" s="176"/>
      <c r="AB207" s="176"/>
      <c r="AC207" s="176"/>
      <c r="AD207" s="176"/>
      <c r="AE207" s="176"/>
      <c r="AF207" s="176"/>
      <c r="AG207" s="176"/>
      <c r="AH207" s="176"/>
      <c r="AI207" s="176"/>
      <c r="AJ207" s="176"/>
      <c r="AK207" s="176"/>
      <c r="AL207" s="176"/>
      <c r="AM207" s="176"/>
      <c r="AN207" s="176"/>
      <c r="AO207" s="176"/>
      <c r="AP207" s="176"/>
      <c r="AQ207" s="176"/>
      <c r="AR207" s="176"/>
      <c r="AS207" s="176"/>
      <c r="AT207" s="176"/>
      <c r="AU207" s="176"/>
      <c r="AV207" s="176"/>
      <c r="AW207" s="176"/>
      <c r="AX207" s="176"/>
      <c r="AY207" s="176"/>
      <c r="AZ207" s="176"/>
      <c r="BA207" s="176"/>
      <c r="BB207" s="176"/>
      <c r="BC207" s="176"/>
      <c r="BD207" s="176"/>
      <c r="BE207" s="176"/>
      <c r="BF207" s="176"/>
      <c r="BG207" s="176"/>
      <c r="BH207" s="176"/>
      <c r="BI207" s="176"/>
      <c r="BJ207" s="176"/>
      <c r="BK207" s="176"/>
      <c r="BL207" s="176"/>
      <c r="BM207" s="176"/>
      <c r="BN207" s="176"/>
      <c r="BO207" s="176"/>
      <c r="BP207" s="176"/>
      <c r="BQ207" s="176"/>
      <c r="BR207" s="176"/>
      <c r="BS207" s="176"/>
      <c r="BT207" s="176"/>
      <c r="BU207" s="176"/>
      <c r="BV207" s="176"/>
      <c r="BW207" s="176"/>
      <c r="BX207" s="176"/>
      <c r="BY207" s="176"/>
      <c r="BZ207" s="176"/>
      <c r="CA207" s="176"/>
      <c r="CB207" s="176"/>
      <c r="CC207" s="176"/>
      <c r="CD207" s="176"/>
      <c r="CE207" s="176"/>
      <c r="CF207" s="176"/>
      <c r="CG207" s="176"/>
      <c r="CH207" s="176"/>
      <c r="CI207" s="176"/>
      <c r="CJ207" s="176"/>
      <c r="CK207" s="176"/>
      <c r="CL207" s="176"/>
      <c r="CM207" s="176"/>
      <c r="CN207" s="176"/>
      <c r="CO207" s="176"/>
      <c r="CP207" s="176"/>
      <c r="CQ207" s="176"/>
      <c r="CR207" s="176"/>
      <c r="CS207" s="176"/>
      <c r="CT207" s="176"/>
      <c r="CU207" s="176"/>
      <c r="CV207" s="176"/>
      <c r="CW207" s="176"/>
      <c r="CX207" s="176"/>
      <c r="CY207" s="175"/>
      <c r="CZ207" s="388"/>
      <c r="DA207" s="176"/>
      <c r="DB207" s="176"/>
      <c r="DC207" s="176"/>
      <c r="DD207" s="176"/>
      <c r="DE207" s="176"/>
      <c r="DF207" s="176"/>
      <c r="DG207" s="176"/>
      <c r="DH207" s="176"/>
      <c r="DI207" s="176"/>
      <c r="DJ207" s="176"/>
      <c r="DK207" s="176"/>
      <c r="DL207" s="176"/>
      <c r="DM207" s="176"/>
      <c r="DN207" s="176"/>
      <c r="DO207" s="176"/>
      <c r="DP207" s="176"/>
      <c r="DQ207" s="176"/>
      <c r="DR207" s="176"/>
      <c r="DS207" s="176"/>
      <c r="DT207" s="176"/>
      <c r="DU207" s="176"/>
      <c r="DV207" s="176"/>
      <c r="DW207" s="176"/>
      <c r="DX207" s="176"/>
      <c r="DY207" s="176"/>
      <c r="DZ207" s="176"/>
      <c r="EA207" s="176"/>
      <c r="EB207" s="176"/>
      <c r="EC207" s="176"/>
      <c r="ED207" s="176"/>
      <c r="EE207" s="176"/>
      <c r="EF207" s="176"/>
      <c r="EG207" s="176"/>
      <c r="EH207" s="176"/>
      <c r="EI207" s="176"/>
      <c r="EJ207" s="176"/>
      <c r="EK207" s="176"/>
      <c r="EL207" s="176"/>
      <c r="EM207" s="176"/>
      <c r="EN207" s="176"/>
      <c r="EO207" s="176"/>
      <c r="EP207" s="176"/>
      <c r="EQ207" s="176"/>
      <c r="ER207" s="176"/>
      <c r="ES207" s="176"/>
      <c r="ET207" s="176"/>
      <c r="EU207" s="176"/>
      <c r="EV207" s="176"/>
      <c r="EW207" s="176"/>
      <c r="EX207" s="176"/>
      <c r="EY207" s="176"/>
      <c r="EZ207" s="176"/>
      <c r="FA207" s="176"/>
      <c r="FB207" s="176"/>
      <c r="FC207" s="176"/>
      <c r="FD207" s="176"/>
      <c r="FE207" s="176"/>
      <c r="FF207" s="176"/>
      <c r="FG207" s="176"/>
      <c r="FH207" s="176"/>
      <c r="FI207" s="176"/>
      <c r="FJ207" s="176"/>
      <c r="FK207" s="176"/>
      <c r="FL207" s="176"/>
      <c r="FM207" s="176"/>
      <c r="FN207" s="176"/>
      <c r="FO207" s="176"/>
      <c r="FP207" s="176"/>
      <c r="FQ207" s="176"/>
      <c r="FR207" s="176"/>
      <c r="FS207" s="176"/>
      <c r="FT207" s="176"/>
      <c r="FU207" s="176"/>
      <c r="FV207" s="176"/>
      <c r="FW207" s="176"/>
      <c r="FX207" s="176"/>
      <c r="FY207" s="176"/>
      <c r="FZ207" s="176"/>
      <c r="GA207" s="176"/>
      <c r="GB207" s="176"/>
      <c r="GC207" s="176"/>
      <c r="GD207" s="176"/>
      <c r="GE207" s="176"/>
      <c r="GF207" s="176"/>
      <c r="GG207" s="176"/>
      <c r="GH207" s="176"/>
      <c r="GI207" s="176"/>
      <c r="GJ207" s="176"/>
      <c r="GK207" s="176"/>
      <c r="GL207" s="175"/>
    </row>
    <row r="208" spans="1:194" s="2" customFormat="1" x14ac:dyDescent="0.3">
      <c r="A208" s="52" t="s">
        <v>477</v>
      </c>
      <c r="B208" s="2" t="s">
        <v>275</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477</v>
      </c>
      <c r="B209" s="2" t="s">
        <v>126</v>
      </c>
      <c r="C209" s="51"/>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477</v>
      </c>
      <c r="B210" s="2" t="s">
        <v>132</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477</v>
      </c>
      <c r="B211" s="2" t="s">
        <v>276</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477</v>
      </c>
      <c r="B212" s="2" t="s">
        <v>238</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477</v>
      </c>
      <c r="B213" s="2" t="s">
        <v>185</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477</v>
      </c>
      <c r="B214" s="2" t="s">
        <v>259</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477</v>
      </c>
      <c r="B215" s="2" t="s">
        <v>55</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477</v>
      </c>
      <c r="B216" s="2" t="s">
        <v>56</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477</v>
      </c>
      <c r="B217" s="2" t="s">
        <v>100</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477</v>
      </c>
      <c r="B218" s="2" t="s">
        <v>127</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477</v>
      </c>
      <c r="B219" s="2" t="s">
        <v>150</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477</v>
      </c>
      <c r="B220" s="2" t="s">
        <v>167</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477</v>
      </c>
      <c r="B221" s="2" t="s">
        <v>239</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477</v>
      </c>
      <c r="B222" s="2" t="s">
        <v>322</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477</v>
      </c>
      <c r="B223" s="2" t="s">
        <v>348</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477</v>
      </c>
      <c r="B224" s="2" t="s">
        <v>57</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477</v>
      </c>
      <c r="B225" s="2" t="s">
        <v>109</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477</v>
      </c>
      <c r="B226" s="2" t="s">
        <v>205</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477</v>
      </c>
      <c r="B227" s="2" t="s">
        <v>310</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477</v>
      </c>
      <c r="B228" s="2" t="s">
        <v>311</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477</v>
      </c>
      <c r="B229" s="2" t="s">
        <v>133</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477</v>
      </c>
      <c r="B230" s="2" t="s">
        <v>86</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477</v>
      </c>
      <c r="B231" s="2" t="s">
        <v>212</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477</v>
      </c>
      <c r="B232" s="2" t="s">
        <v>463</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477</v>
      </c>
      <c r="B233" s="2" t="s">
        <v>352</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477</v>
      </c>
      <c r="B234" s="2" t="s">
        <v>116</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477</v>
      </c>
      <c r="B235" s="2" t="s">
        <v>151</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477</v>
      </c>
      <c r="B236" s="2" t="s">
        <v>218</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477</v>
      </c>
      <c r="B237" s="2" t="s">
        <v>58</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477</v>
      </c>
      <c r="B238" s="2" t="s">
        <v>152</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477</v>
      </c>
      <c r="B239" s="2" t="s">
        <v>353</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477</v>
      </c>
      <c r="B240" s="2" t="s">
        <v>355</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477</v>
      </c>
      <c r="B241" s="2" t="s">
        <v>219</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477</v>
      </c>
      <c r="B242" s="2" t="s">
        <v>59</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477</v>
      </c>
      <c r="B243" s="2" t="s">
        <v>281</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477</v>
      </c>
      <c r="B244" s="2" t="s">
        <v>177</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477</v>
      </c>
      <c r="B245" s="2" t="s">
        <v>240</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477</v>
      </c>
      <c r="B246" s="2" t="s">
        <v>561</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477</v>
      </c>
      <c r="B247" s="2" t="s">
        <v>194</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477</v>
      </c>
      <c r="B248" s="2" t="s">
        <v>87</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477</v>
      </c>
      <c r="B249" s="2" t="s">
        <v>117</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477</v>
      </c>
      <c r="B250" s="2" t="s">
        <v>121</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477</v>
      </c>
      <c r="B251" s="2" t="s">
        <v>60</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477</v>
      </c>
      <c r="B252" s="2" t="s">
        <v>251</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477</v>
      </c>
      <c r="B253" s="2" t="s">
        <v>186</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477</v>
      </c>
      <c r="B254" s="2" t="s">
        <v>128</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477</v>
      </c>
      <c r="B255" s="2" t="s">
        <v>153</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477</v>
      </c>
      <c r="B256" s="2" t="s">
        <v>349</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477</v>
      </c>
      <c r="B257" s="2" t="s">
        <v>206</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477</v>
      </c>
      <c r="B258" s="2" t="s">
        <v>154</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477</v>
      </c>
      <c r="B259" s="2" t="s">
        <v>161</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477</v>
      </c>
      <c r="B260" s="2" t="s">
        <v>245</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477</v>
      </c>
      <c r="B261" s="2" t="s">
        <v>338</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477</v>
      </c>
      <c r="B262" s="2" t="s">
        <v>339</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477</v>
      </c>
      <c r="B263" s="2" t="s">
        <v>134</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477</v>
      </c>
      <c r="B264" s="2" t="s">
        <v>277</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477</v>
      </c>
      <c r="B265" s="2" t="s">
        <v>195</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477</v>
      </c>
      <c r="B266" s="2" t="s">
        <v>54</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477</v>
      </c>
      <c r="B267" s="2" t="s">
        <v>155</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477</v>
      </c>
      <c r="B268" s="2" t="s">
        <v>129</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477</v>
      </c>
      <c r="B269" s="2" t="s">
        <v>225</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477</v>
      </c>
      <c r="B270" s="2" t="s">
        <v>356</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477</v>
      </c>
      <c r="B271" s="2" t="s">
        <v>162</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477</v>
      </c>
      <c r="B272" s="2" t="s">
        <v>333</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477</v>
      </c>
      <c r="B273" s="2" t="s">
        <v>110</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477</v>
      </c>
      <c r="B274" s="2" t="s">
        <v>231</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477</v>
      </c>
      <c r="B275" s="2" t="s">
        <v>278</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477</v>
      </c>
      <c r="B276" s="2" t="s">
        <v>61</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477</v>
      </c>
      <c r="B277" s="2" t="s">
        <v>178</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477</v>
      </c>
      <c r="B278" s="2" t="s">
        <v>309</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477</v>
      </c>
      <c r="B279" s="2" t="s">
        <v>187</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477</v>
      </c>
      <c r="B280" s="2" t="s">
        <v>226</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477</v>
      </c>
      <c r="B281" s="2" t="s">
        <v>341</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477</v>
      </c>
      <c r="B282" s="2" t="s">
        <v>135</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477</v>
      </c>
      <c r="B283" s="2" t="s">
        <v>101</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477</v>
      </c>
      <c r="B284" s="2" t="s">
        <v>51</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477</v>
      </c>
      <c r="B285" s="2" t="s">
        <v>188</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477</v>
      </c>
      <c r="B286" s="2" t="s">
        <v>111</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477</v>
      </c>
      <c r="B287" s="2" t="s">
        <v>62</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477</v>
      </c>
      <c r="B288" s="2" t="s">
        <v>122</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477</v>
      </c>
      <c r="B289" s="2" t="s">
        <v>140</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477</v>
      </c>
      <c r="B290" s="2" t="s">
        <v>168</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477</v>
      </c>
      <c r="B291" s="2" t="s">
        <v>179</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477</v>
      </c>
      <c r="B292" s="2" t="s">
        <v>213</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477</v>
      </c>
      <c r="B293" s="2" t="s">
        <v>227</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477</v>
      </c>
      <c r="B294" s="2" t="s">
        <v>314</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477</v>
      </c>
      <c r="B295" s="2" t="s">
        <v>252</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477</v>
      </c>
      <c r="B296" s="2" t="s">
        <v>464</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477</v>
      </c>
      <c r="B297" s="2" t="s">
        <v>146</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477</v>
      </c>
      <c r="B298" s="2" t="s">
        <v>169</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477</v>
      </c>
      <c r="B299" s="2" t="s">
        <v>130</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477</v>
      </c>
      <c r="B300" s="2" t="s">
        <v>262</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477</v>
      </c>
      <c r="B301" s="2" t="s">
        <v>63</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477</v>
      </c>
      <c r="B302" s="2" t="s">
        <v>156</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477</v>
      </c>
      <c r="B303" s="2" t="s">
        <v>263</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477</v>
      </c>
      <c r="B304" s="2" t="s">
        <v>136</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477</v>
      </c>
      <c r="B305" s="2" t="s">
        <v>141</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477</v>
      </c>
      <c r="B306" s="2" t="s">
        <v>170</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477</v>
      </c>
      <c r="B307" s="2" t="s">
        <v>123</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477</v>
      </c>
      <c r="B308" s="2" t="s">
        <v>465</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477</v>
      </c>
      <c r="B309" s="2" t="s">
        <v>163</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477</v>
      </c>
      <c r="B310" s="2" t="s">
        <v>196</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477</v>
      </c>
      <c r="B311" s="2" t="s">
        <v>104</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477</v>
      </c>
      <c r="B312" s="2" t="s">
        <v>241</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477</v>
      </c>
      <c r="B313" s="2" t="s">
        <v>164</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477</v>
      </c>
      <c r="B314" s="2" t="s">
        <v>171</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477</v>
      </c>
      <c r="B315" s="2" t="s">
        <v>189</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477</v>
      </c>
      <c r="B316" s="2" t="s">
        <v>220</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477</v>
      </c>
      <c r="B317" s="2" t="s">
        <v>64</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477</v>
      </c>
      <c r="B318" s="2" t="s">
        <v>264</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477</v>
      </c>
      <c r="B319" s="2" t="s">
        <v>65</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477</v>
      </c>
      <c r="B320" s="2" t="s">
        <v>312</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477</v>
      </c>
      <c r="B321" s="2" t="s">
        <v>232</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477</v>
      </c>
      <c r="B322" s="2" t="s">
        <v>66</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477</v>
      </c>
      <c r="B323" s="2" t="s">
        <v>207</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477</v>
      </c>
      <c r="B324" s="2" t="s">
        <v>67</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477</v>
      </c>
      <c r="B325" s="2" t="s">
        <v>157</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477</v>
      </c>
      <c r="B326" s="2" t="s">
        <v>233</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477</v>
      </c>
      <c r="B327" s="2" t="s">
        <v>68</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477</v>
      </c>
      <c r="B328" s="2" t="s">
        <v>172</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477</v>
      </c>
      <c r="B329" s="2" t="s">
        <v>334</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477</v>
      </c>
      <c r="B330" s="2" t="s">
        <v>147</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477</v>
      </c>
      <c r="B331" s="2" t="s">
        <v>173</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477</v>
      </c>
      <c r="B332" s="2" t="s">
        <v>69</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477</v>
      </c>
      <c r="B333" s="2" t="s">
        <v>345</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477</v>
      </c>
      <c r="B334" s="2" t="s">
        <v>180</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477</v>
      </c>
      <c r="B335" s="2" t="s">
        <v>137</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477</v>
      </c>
      <c r="B336" s="2" t="s">
        <v>70</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477</v>
      </c>
      <c r="B337" s="2" t="s">
        <v>208</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477</v>
      </c>
      <c r="B338" s="2" t="s">
        <v>279</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477</v>
      </c>
      <c r="B339" s="2" t="s">
        <v>71</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477</v>
      </c>
      <c r="B340" s="2" t="s">
        <v>124</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477</v>
      </c>
      <c r="B341" s="2" t="s">
        <v>197</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477</v>
      </c>
      <c r="B342" s="2" t="s">
        <v>260</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477</v>
      </c>
      <c r="B343" s="2" t="s">
        <v>330</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477</v>
      </c>
      <c r="B344" s="2" t="s">
        <v>357</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477</v>
      </c>
      <c r="B345" s="2" t="s">
        <v>72</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477</v>
      </c>
      <c r="B346" s="2" t="s">
        <v>73</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477</v>
      </c>
      <c r="B347" s="2" t="s">
        <v>228</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477</v>
      </c>
      <c r="B348" s="2" t="s">
        <v>221</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477</v>
      </c>
      <c r="B349" s="2" t="s">
        <v>340</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477</v>
      </c>
      <c r="B350" s="2" t="s">
        <v>74</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477</v>
      </c>
      <c r="B351" s="2" t="s">
        <v>118</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477</v>
      </c>
      <c r="B352" s="2" t="s">
        <v>95</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477</v>
      </c>
      <c r="B353" s="2" t="s">
        <v>75</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477</v>
      </c>
      <c r="B354" s="2" t="s">
        <v>198</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477</v>
      </c>
      <c r="B355" s="2" t="s">
        <v>119</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477</v>
      </c>
      <c r="B356" s="2" t="s">
        <v>342</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477</v>
      </c>
      <c r="B357" s="2" t="s">
        <v>148</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477</v>
      </c>
      <c r="B358" s="2" t="s">
        <v>76</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477</v>
      </c>
      <c r="B359" s="2" t="s">
        <v>253</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477</v>
      </c>
      <c r="B360" s="2" t="s">
        <v>214</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477</v>
      </c>
      <c r="B361" s="2" t="s">
        <v>96</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477</v>
      </c>
      <c r="B362" s="2" t="s">
        <v>319</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477</v>
      </c>
      <c r="B363" s="2" t="s">
        <v>190</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477</v>
      </c>
      <c r="B364" s="2" t="s">
        <v>158</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477</v>
      </c>
      <c r="B365" s="2" t="s">
        <v>282</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477</v>
      </c>
      <c r="B366" s="2" t="s">
        <v>88</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477</v>
      </c>
      <c r="B367" s="2" t="s">
        <v>242</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477</v>
      </c>
      <c r="B368" s="2" t="s">
        <v>327</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477</v>
      </c>
      <c r="B369" s="2" t="s">
        <v>209</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477</v>
      </c>
      <c r="B370" s="2" t="s">
        <v>248</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477</v>
      </c>
      <c r="B371" s="2" t="s">
        <v>77</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477</v>
      </c>
      <c r="B372" s="2" t="s">
        <v>142</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477</v>
      </c>
      <c r="B373" s="2" t="s">
        <v>261</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477</v>
      </c>
      <c r="B374" s="2" t="s">
        <v>280</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477</v>
      </c>
      <c r="B375" s="2" t="s">
        <v>335</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477</v>
      </c>
      <c r="B376" s="2" t="s">
        <v>320</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477</v>
      </c>
      <c r="B377" s="2" t="s">
        <v>265</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477</v>
      </c>
      <c r="B378" s="2" t="s">
        <v>174</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477</v>
      </c>
      <c r="B379" s="2" t="s">
        <v>243</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477</v>
      </c>
      <c r="B380" s="2" t="s">
        <v>105</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477</v>
      </c>
      <c r="B381" s="2" t="s">
        <v>254</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477</v>
      </c>
      <c r="B382" s="2" t="s">
        <v>78</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477</v>
      </c>
      <c r="B383" s="2" t="s">
        <v>143</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477</v>
      </c>
      <c r="B384" s="2" t="s">
        <v>138</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477</v>
      </c>
      <c r="B385" s="2" t="s">
        <v>315</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477</v>
      </c>
      <c r="B386" s="2" t="s">
        <v>181</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477</v>
      </c>
      <c r="B387" s="2" t="s">
        <v>215</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477</v>
      </c>
      <c r="B388" s="2" t="s">
        <v>316</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477</v>
      </c>
      <c r="B389" s="2" t="s">
        <v>222</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477</v>
      </c>
      <c r="B390" s="2" t="s">
        <v>325</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477</v>
      </c>
      <c r="B391" s="2" t="s">
        <v>106</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477</v>
      </c>
      <c r="B392" s="2" t="s">
        <v>271</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477</v>
      </c>
      <c r="B393" s="2" t="s">
        <v>210</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477</v>
      </c>
      <c r="B394" s="2" t="s">
        <v>229</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477</v>
      </c>
      <c r="B395" s="2" t="s">
        <v>313</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477</v>
      </c>
      <c r="B396" s="2" t="s">
        <v>223</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477</v>
      </c>
      <c r="B397" s="2" t="s">
        <v>343</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477</v>
      </c>
      <c r="B398" s="2" t="s">
        <v>272</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477</v>
      </c>
      <c r="B399" s="2" t="s">
        <v>211</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477</v>
      </c>
      <c r="B400" s="2" t="s">
        <v>89</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477</v>
      </c>
      <c r="B401" s="2" t="s">
        <v>246</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477</v>
      </c>
      <c r="B402" s="2" t="s">
        <v>199</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477</v>
      </c>
      <c r="B403" s="2" t="s">
        <v>350</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477</v>
      </c>
      <c r="B404" s="2" t="s">
        <v>358</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477</v>
      </c>
      <c r="B405" s="2" t="s">
        <v>331</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477</v>
      </c>
      <c r="B406" s="2" t="s">
        <v>200</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477</v>
      </c>
      <c r="B407" s="2" t="s">
        <v>354</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477</v>
      </c>
      <c r="B408" s="2" t="s">
        <v>79</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477</v>
      </c>
      <c r="B409" s="2" t="s">
        <v>336</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477</v>
      </c>
      <c r="B410" s="2" t="s">
        <v>283</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477</v>
      </c>
      <c r="B411" s="2" t="s">
        <v>266</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477</v>
      </c>
      <c r="B412" s="2" t="s">
        <v>201</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477</v>
      </c>
      <c r="B413" s="2" t="s">
        <v>80</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477</v>
      </c>
      <c r="B414" s="2" t="s">
        <v>234</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477</v>
      </c>
      <c r="B415" s="2" t="s">
        <v>90</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477</v>
      </c>
      <c r="B416" s="2" t="s">
        <v>159</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477</v>
      </c>
      <c r="B417" s="2" t="s">
        <v>202</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477</v>
      </c>
      <c r="B418" s="2" t="s">
        <v>149</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477</v>
      </c>
      <c r="B419" s="2" t="s">
        <v>102</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477</v>
      </c>
      <c r="B420" s="2" t="s">
        <v>273</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477</v>
      </c>
      <c r="B421" s="2" t="s">
        <v>267</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477</v>
      </c>
      <c r="B422" s="2" t="s">
        <v>244</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477</v>
      </c>
      <c r="B423" s="2" t="s">
        <v>175</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477</v>
      </c>
      <c r="B424" s="2" t="s">
        <v>344</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477</v>
      </c>
      <c r="B425" s="2" t="s">
        <v>235</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477</v>
      </c>
      <c r="B426" s="2" t="s">
        <v>91</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477</v>
      </c>
      <c r="B427" s="2" t="s">
        <v>112</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477</v>
      </c>
      <c r="B428" s="2" t="s">
        <v>236</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477</v>
      </c>
      <c r="B429" s="2" t="s">
        <v>249</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477</v>
      </c>
      <c r="B430" s="2" t="s">
        <v>98</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477</v>
      </c>
      <c r="B431" s="2" t="s">
        <v>237</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477</v>
      </c>
      <c r="B432" s="2" t="s">
        <v>191</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477</v>
      </c>
      <c r="B433" s="2" t="s">
        <v>103</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477</v>
      </c>
      <c r="B434" s="2" t="s">
        <v>321</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477</v>
      </c>
      <c r="B435" s="2" t="s">
        <v>328</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477</v>
      </c>
      <c r="B436" s="2" t="s">
        <v>113</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477</v>
      </c>
      <c r="B437" s="2" t="s">
        <v>466</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477</v>
      </c>
      <c r="B438" s="2" t="s">
        <v>125</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477</v>
      </c>
      <c r="B439" s="2" t="s">
        <v>139</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477</v>
      </c>
      <c r="B440" s="2" t="s">
        <v>326</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477</v>
      </c>
      <c r="B441" s="2" t="s">
        <v>144</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477</v>
      </c>
      <c r="B442" s="2" t="s">
        <v>216</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477</v>
      </c>
      <c r="B443" s="2" t="s">
        <v>217</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477</v>
      </c>
      <c r="B444" s="2" t="s">
        <v>131</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477</v>
      </c>
      <c r="B445" s="2" t="s">
        <v>224</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477</v>
      </c>
      <c r="B446" s="2" t="s">
        <v>230</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477</v>
      </c>
      <c r="B447" s="2" t="s">
        <v>247</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477</v>
      </c>
      <c r="B448" s="2" t="s">
        <v>203</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477</v>
      </c>
      <c r="B449" s="2" t="s">
        <v>250</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477</v>
      </c>
      <c r="B450" s="2" t="s">
        <v>255</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477</v>
      </c>
      <c r="B451" s="2" t="s">
        <v>107</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477</v>
      </c>
      <c r="B452" s="2" t="s">
        <v>332</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477</v>
      </c>
      <c r="B453" s="2" t="s">
        <v>351</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477</v>
      </c>
      <c r="B454" s="2" t="s">
        <v>81</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477</v>
      </c>
      <c r="B455" s="2" t="s">
        <v>268</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477</v>
      </c>
      <c r="B456" s="2" t="s">
        <v>182</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477</v>
      </c>
      <c r="B457" s="2" t="s">
        <v>97</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477</v>
      </c>
      <c r="B458" s="2" t="s">
        <v>256</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477</v>
      </c>
      <c r="B459" s="2" t="s">
        <v>257</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477</v>
      </c>
      <c r="B460" s="2" t="s">
        <v>183</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477</v>
      </c>
      <c r="B461" s="2" t="s">
        <v>92</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477</v>
      </c>
      <c r="B462" s="2" t="s">
        <v>337</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477</v>
      </c>
      <c r="B463" s="2" t="s">
        <v>346</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477</v>
      </c>
      <c r="B464" s="2" t="s">
        <v>274</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477</v>
      </c>
      <c r="B465" s="2" t="s">
        <v>165</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477</v>
      </c>
      <c r="B466" s="2" t="s">
        <v>108</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477</v>
      </c>
      <c r="B467" s="2" t="s">
        <v>269</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477</v>
      </c>
      <c r="B468" s="2" t="s">
        <v>82</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477</v>
      </c>
      <c r="B469" s="2" t="s">
        <v>192</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477</v>
      </c>
      <c r="B470" s="2" t="s">
        <v>323</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477</v>
      </c>
      <c r="B471" s="2" t="s">
        <v>93</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477</v>
      </c>
      <c r="B472" s="2" t="s">
        <v>258</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477</v>
      </c>
      <c r="B473" s="2" t="s">
        <v>270</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477</v>
      </c>
      <c r="B474" s="2" t="s">
        <v>145</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477</v>
      </c>
      <c r="B475" s="2" t="s">
        <v>347</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477</v>
      </c>
      <c r="B476" s="2" t="s">
        <v>160</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477</v>
      </c>
      <c r="B477" s="2" t="s">
        <v>176</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477</v>
      </c>
      <c r="B478" s="2" t="s">
        <v>166</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477</v>
      </c>
      <c r="B479" s="2" t="s">
        <v>193</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477</v>
      </c>
      <c r="B480" s="2" t="s">
        <v>184</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477</v>
      </c>
      <c r="B481" s="2" t="s">
        <v>318</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477</v>
      </c>
      <c r="B482" s="2" t="s">
        <v>421</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477</v>
      </c>
      <c r="B483" s="2" t="s">
        <v>422</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477</v>
      </c>
      <c r="B484" s="2" t="s">
        <v>424</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477</v>
      </c>
      <c r="B485" s="2" t="s">
        <v>83</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477</v>
      </c>
      <c r="B486" s="2" t="s">
        <v>94</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477</v>
      </c>
      <c r="B487" s="2" t="s">
        <v>425</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477</v>
      </c>
      <c r="B488" s="2" t="s">
        <v>426</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477</v>
      </c>
      <c r="B489" s="2" t="s">
        <v>428</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477</v>
      </c>
      <c r="B490" s="2" t="s">
        <v>120</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477</v>
      </c>
      <c r="B491" s="2" t="s">
        <v>114</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477</v>
      </c>
      <c r="B492" s="2" t="s">
        <v>84</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477</v>
      </c>
      <c r="B493" s="2" t="s">
        <v>85</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477</v>
      </c>
      <c r="B494" s="2" t="s">
        <v>308</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477</v>
      </c>
      <c r="B495" s="2" t="s">
        <v>429</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477</v>
      </c>
      <c r="B496" s="2" t="s">
        <v>430</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477</v>
      </c>
      <c r="B497" s="2" t="s">
        <v>431</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477</v>
      </c>
      <c r="B498" s="2" t="s">
        <v>432</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477</v>
      </c>
      <c r="B499" s="2" t="s">
        <v>433</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477</v>
      </c>
      <c r="B500" s="2" t="s">
        <v>434</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477</v>
      </c>
      <c r="B501" s="2" t="s">
        <v>435</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477</v>
      </c>
      <c r="B502" s="2" t="s">
        <v>436</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477</v>
      </c>
      <c r="B503" s="2" t="s">
        <v>204</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477</v>
      </c>
      <c r="B504" s="2" t="s">
        <v>437</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477</v>
      </c>
      <c r="B505" s="2" t="s">
        <v>438</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477</v>
      </c>
      <c r="B506" s="2" t="s">
        <v>455</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477</v>
      </c>
      <c r="B507" s="2" t="s">
        <v>439</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477</v>
      </c>
      <c r="B508" s="2" t="s">
        <v>440</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477</v>
      </c>
      <c r="B509" s="2" t="s">
        <v>324</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477</v>
      </c>
      <c r="B510" s="2" t="s">
        <v>441</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477</v>
      </c>
      <c r="B511" s="2" t="s">
        <v>442</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477</v>
      </c>
      <c r="B512" s="2" t="s">
        <v>99</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477</v>
      </c>
      <c r="B513" s="2" t="s">
        <v>443</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477</v>
      </c>
      <c r="B514" s="2" t="s">
        <v>329</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477</v>
      </c>
      <c r="B515" s="2" t="s">
        <v>115</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477</v>
      </c>
      <c r="B516" s="2" t="s">
        <v>444</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477</v>
      </c>
      <c r="B517" s="2" t="s">
        <v>445</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477</v>
      </c>
      <c r="B518" s="2" t="s">
        <v>447</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477</v>
      </c>
      <c r="B519" s="2" t="s">
        <v>448</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477</v>
      </c>
      <c r="B520" s="2" t="s">
        <v>284</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477</v>
      </c>
      <c r="B521" s="2" t="s">
        <v>449</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77" customFormat="1" x14ac:dyDescent="0.3">
      <c r="A522" s="173"/>
      <c r="B522" s="183"/>
      <c r="C522" s="173"/>
      <c r="D522" s="176">
        <f t="shared" ref="D522:L522" si="181">SUM(D208:D521)</f>
        <v>21779298</v>
      </c>
      <c r="E522" s="176">
        <f t="shared" si="181"/>
        <v>22677552</v>
      </c>
      <c r="F522" s="176">
        <f t="shared" si="181"/>
        <v>56550138</v>
      </c>
      <c r="G522" s="176">
        <f t="shared" si="181"/>
        <v>27982818</v>
      </c>
      <c r="H522" s="176">
        <f t="shared" si="181"/>
        <v>28567320</v>
      </c>
      <c r="I522" s="176">
        <f t="shared" si="181"/>
        <v>21779298</v>
      </c>
      <c r="J522" s="176">
        <f t="shared" si="181"/>
        <v>22677552</v>
      </c>
      <c r="K522" s="176">
        <f t="shared" si="181"/>
        <v>6203520</v>
      </c>
      <c r="L522" s="176">
        <f t="shared" si="181"/>
        <v>5889768</v>
      </c>
      <c r="M522" s="176"/>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c r="BP522" s="176"/>
      <c r="BQ522" s="176"/>
      <c r="BR522" s="176"/>
      <c r="BS522" s="176"/>
      <c r="BT522" s="176"/>
      <c r="BU522" s="176"/>
      <c r="BV522" s="176"/>
      <c r="BW522" s="176"/>
      <c r="BX522" s="176"/>
      <c r="BY522" s="176"/>
      <c r="BZ522" s="176"/>
      <c r="CA522" s="176"/>
      <c r="CB522" s="176"/>
      <c r="CC522" s="176"/>
      <c r="CD522" s="176"/>
      <c r="CE522" s="176"/>
      <c r="CF522" s="176"/>
      <c r="CG522" s="176"/>
      <c r="CH522" s="176"/>
      <c r="CI522" s="176"/>
      <c r="CJ522" s="176"/>
      <c r="CK522" s="176"/>
      <c r="CL522" s="176"/>
      <c r="CM522" s="176"/>
      <c r="CN522" s="176"/>
      <c r="CO522" s="176"/>
      <c r="CP522" s="176"/>
      <c r="CQ522" s="176"/>
      <c r="CR522" s="176"/>
      <c r="CS522" s="176"/>
      <c r="CT522" s="176"/>
      <c r="CU522" s="176"/>
      <c r="CV522" s="176"/>
      <c r="CW522" s="176"/>
      <c r="CX522" s="176"/>
      <c r="CY522" s="176"/>
      <c r="CZ522" s="176"/>
      <c r="DA522" s="176"/>
      <c r="DB522" s="176"/>
      <c r="DC522" s="176"/>
      <c r="DD522" s="176"/>
      <c r="DE522" s="176"/>
      <c r="DF522" s="176"/>
      <c r="DG522" s="176"/>
      <c r="DH522" s="176"/>
      <c r="DI522" s="176"/>
      <c r="DJ522" s="176"/>
      <c r="DK522" s="176"/>
      <c r="DL522" s="176"/>
      <c r="DM522" s="176"/>
      <c r="DN522" s="176"/>
      <c r="DO522" s="176"/>
      <c r="DP522" s="176"/>
      <c r="DQ522" s="176"/>
      <c r="DR522" s="176"/>
      <c r="DS522" s="176"/>
      <c r="DT522" s="176"/>
      <c r="DU522" s="176"/>
      <c r="DV522" s="176"/>
      <c r="DW522" s="176"/>
      <c r="DX522" s="176"/>
      <c r="DY522" s="176"/>
      <c r="DZ522" s="176"/>
      <c r="EA522" s="176"/>
      <c r="EB522" s="176"/>
      <c r="EC522" s="176"/>
      <c r="ED522" s="176"/>
      <c r="EE522" s="176"/>
      <c r="EF522" s="176"/>
      <c r="EG522" s="176"/>
      <c r="EH522" s="176"/>
      <c r="EI522" s="176"/>
      <c r="EJ522" s="176"/>
      <c r="EK522" s="176"/>
      <c r="EL522" s="176"/>
      <c r="EM522" s="176"/>
      <c r="EN522" s="176"/>
      <c r="EO522" s="176"/>
      <c r="EP522" s="176"/>
      <c r="EQ522" s="176"/>
      <c r="ER522" s="176"/>
      <c r="ES522" s="176"/>
      <c r="ET522" s="176"/>
      <c r="EU522" s="176"/>
      <c r="EV522" s="176"/>
      <c r="EW522" s="176"/>
      <c r="EX522" s="176"/>
      <c r="EY522" s="176"/>
      <c r="EZ522" s="176"/>
      <c r="FA522" s="176"/>
      <c r="FB522" s="176"/>
      <c r="FC522" s="176"/>
      <c r="FD522" s="176"/>
      <c r="FE522" s="176"/>
      <c r="FF522" s="176"/>
      <c r="FG522" s="176"/>
      <c r="FH522" s="176"/>
      <c r="FI522" s="176"/>
      <c r="FJ522" s="176"/>
      <c r="FK522" s="176"/>
      <c r="FL522" s="176"/>
      <c r="FM522" s="176"/>
      <c r="FN522" s="176"/>
      <c r="FO522" s="176"/>
      <c r="FP522" s="176"/>
      <c r="FQ522" s="176"/>
      <c r="FR522" s="176"/>
      <c r="FS522" s="176"/>
      <c r="FT522" s="176"/>
      <c r="FU522" s="176"/>
      <c r="FV522" s="176"/>
      <c r="FW522" s="176"/>
      <c r="FX522" s="176"/>
      <c r="FY522" s="176"/>
      <c r="FZ522" s="176"/>
      <c r="GA522" s="176"/>
      <c r="GB522" s="176"/>
      <c r="GC522" s="176"/>
      <c r="GD522" s="176"/>
      <c r="GE522" s="176"/>
      <c r="GF522" s="176"/>
      <c r="GG522" s="176"/>
      <c r="GH522" s="176"/>
      <c r="GI522" s="176"/>
      <c r="GJ522" s="176"/>
      <c r="GK522" s="176"/>
      <c r="GL522" s="175"/>
    </row>
    <row r="523" spans="1:194" s="2" customFormat="1" ht="15.5" x14ac:dyDescent="0.35">
      <c r="A523" s="52" t="s">
        <v>474</v>
      </c>
      <c r="B523" s="2" t="s">
        <v>375</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391">
        <v>375</v>
      </c>
      <c r="N523" s="391">
        <v>392</v>
      </c>
      <c r="O523" s="391">
        <v>399</v>
      </c>
      <c r="P523" s="391">
        <v>337</v>
      </c>
      <c r="Q523" s="391">
        <v>373</v>
      </c>
      <c r="R523" s="391">
        <v>388</v>
      </c>
      <c r="S523" s="391">
        <v>395</v>
      </c>
      <c r="T523" s="391">
        <v>406</v>
      </c>
      <c r="U523" s="391">
        <v>390</v>
      </c>
      <c r="V523" s="391">
        <v>440</v>
      </c>
      <c r="W523" s="391">
        <v>432</v>
      </c>
      <c r="X523" s="391">
        <v>444</v>
      </c>
      <c r="Y523" s="391">
        <v>403</v>
      </c>
      <c r="Z523" s="391">
        <v>352</v>
      </c>
      <c r="AA523" s="391">
        <v>380</v>
      </c>
      <c r="AB523" s="391">
        <v>376</v>
      </c>
      <c r="AC523" s="391">
        <v>356</v>
      </c>
      <c r="AD523" s="391">
        <v>355</v>
      </c>
      <c r="AE523" s="391">
        <v>303</v>
      </c>
      <c r="AF523" s="391">
        <v>350</v>
      </c>
      <c r="AG523" s="391">
        <v>418</v>
      </c>
      <c r="AH523" s="391">
        <v>410</v>
      </c>
      <c r="AI523" s="391">
        <v>390</v>
      </c>
      <c r="AJ523" s="391">
        <v>405</v>
      </c>
      <c r="AK523" s="391">
        <v>398</v>
      </c>
      <c r="AL523" s="391">
        <v>426</v>
      </c>
      <c r="AM523" s="391">
        <v>444</v>
      </c>
      <c r="AN523" s="391">
        <v>508</v>
      </c>
      <c r="AO523" s="391">
        <v>451</v>
      </c>
      <c r="AP523" s="391">
        <v>511</v>
      </c>
      <c r="AQ523" s="391">
        <v>475</v>
      </c>
      <c r="AR523" s="391">
        <v>547</v>
      </c>
      <c r="AS523" s="391">
        <v>426</v>
      </c>
      <c r="AT523" s="391">
        <v>441</v>
      </c>
      <c r="AU523" s="391">
        <v>456</v>
      </c>
      <c r="AV523" s="391">
        <v>464</v>
      </c>
      <c r="AW523" s="391">
        <v>405</v>
      </c>
      <c r="AX523" s="391">
        <v>408</v>
      </c>
      <c r="AY523" s="391">
        <v>407</v>
      </c>
      <c r="AZ523" s="391">
        <v>393</v>
      </c>
      <c r="BA523" s="391">
        <v>448</v>
      </c>
      <c r="BB523" s="391">
        <v>392</v>
      </c>
      <c r="BC523" s="391">
        <v>377</v>
      </c>
      <c r="BD523" s="391">
        <v>348</v>
      </c>
      <c r="BE523" s="391">
        <v>341</v>
      </c>
      <c r="BF523" s="391">
        <v>403</v>
      </c>
      <c r="BG523" s="391">
        <v>408</v>
      </c>
      <c r="BH523" s="391">
        <v>437</v>
      </c>
      <c r="BI523" s="391">
        <v>477</v>
      </c>
      <c r="BJ523" s="391">
        <v>482</v>
      </c>
      <c r="BK523" s="391">
        <v>514</v>
      </c>
      <c r="BL523" s="391">
        <v>530</v>
      </c>
      <c r="BM523" s="391">
        <v>517</v>
      </c>
      <c r="BN523" s="391">
        <v>529</v>
      </c>
      <c r="BO523" s="391">
        <v>520</v>
      </c>
      <c r="BP523" s="391">
        <v>527</v>
      </c>
      <c r="BQ523" s="391">
        <v>533</v>
      </c>
      <c r="BR523" s="391">
        <v>523</v>
      </c>
      <c r="BS523" s="391">
        <v>515</v>
      </c>
      <c r="BT523" s="391">
        <v>437</v>
      </c>
      <c r="BU523" s="391">
        <v>441</v>
      </c>
      <c r="BV523" s="391">
        <v>456</v>
      </c>
      <c r="BW523" s="391">
        <v>398</v>
      </c>
      <c r="BX523" s="391">
        <v>466</v>
      </c>
      <c r="BY523" s="391">
        <v>405</v>
      </c>
      <c r="BZ523" s="391">
        <v>371</v>
      </c>
      <c r="CA523" s="391">
        <v>399</v>
      </c>
      <c r="CB523" s="391">
        <v>387</v>
      </c>
      <c r="CC523" s="391">
        <v>377</v>
      </c>
      <c r="CD523" s="391">
        <v>380</v>
      </c>
      <c r="CE523" s="391">
        <v>390</v>
      </c>
      <c r="CF523" s="391">
        <v>411</v>
      </c>
      <c r="CG523" s="391">
        <v>386</v>
      </c>
      <c r="CH523" s="391">
        <v>451</v>
      </c>
      <c r="CI523" s="391">
        <v>324</v>
      </c>
      <c r="CJ523" s="391">
        <v>321</v>
      </c>
      <c r="CK523" s="391">
        <v>293</v>
      </c>
      <c r="CL523" s="391">
        <v>284</v>
      </c>
      <c r="CM523" s="391">
        <v>244</v>
      </c>
      <c r="CN523" s="391">
        <v>202</v>
      </c>
      <c r="CO523" s="391">
        <v>198</v>
      </c>
      <c r="CP523" s="391">
        <v>207</v>
      </c>
      <c r="CQ523" s="391">
        <v>180</v>
      </c>
      <c r="CR523" s="391">
        <v>146</v>
      </c>
      <c r="CS523" s="391">
        <v>150</v>
      </c>
      <c r="CT523" s="391">
        <v>125</v>
      </c>
      <c r="CU523" s="391">
        <v>75</v>
      </c>
      <c r="CV523" s="391">
        <v>101</v>
      </c>
      <c r="CW523" s="391">
        <v>77</v>
      </c>
      <c r="CX523" s="391">
        <v>50</v>
      </c>
      <c r="CY523" s="391">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475</v>
      </c>
      <c r="B524" s="2" t="s">
        <v>370</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391">
        <v>706</v>
      </c>
      <c r="N524" s="391">
        <v>755</v>
      </c>
      <c r="O524" s="391">
        <v>813</v>
      </c>
      <c r="P524" s="391">
        <v>831</v>
      </c>
      <c r="Q524" s="391">
        <v>818</v>
      </c>
      <c r="R524" s="391">
        <v>848</v>
      </c>
      <c r="S524" s="391">
        <v>897</v>
      </c>
      <c r="T524" s="391">
        <v>878</v>
      </c>
      <c r="U524" s="391">
        <v>904</v>
      </c>
      <c r="V524" s="391">
        <v>977</v>
      </c>
      <c r="W524" s="391">
        <v>844</v>
      </c>
      <c r="X524" s="391">
        <v>896</v>
      </c>
      <c r="Y524" s="391">
        <v>860</v>
      </c>
      <c r="Z524" s="391">
        <v>855</v>
      </c>
      <c r="AA524" s="391">
        <v>861</v>
      </c>
      <c r="AB524" s="391">
        <v>863</v>
      </c>
      <c r="AC524" s="391">
        <v>782</v>
      </c>
      <c r="AD524" s="391">
        <v>801</v>
      </c>
      <c r="AE524" s="391">
        <v>805</v>
      </c>
      <c r="AF524" s="391">
        <v>781</v>
      </c>
      <c r="AG524" s="391">
        <v>805</v>
      </c>
      <c r="AH524" s="391">
        <v>809</v>
      </c>
      <c r="AI524" s="391">
        <v>867</v>
      </c>
      <c r="AJ524" s="391">
        <v>966</v>
      </c>
      <c r="AK524" s="391">
        <v>977</v>
      </c>
      <c r="AL524" s="391">
        <v>878</v>
      </c>
      <c r="AM524" s="391">
        <v>986</v>
      </c>
      <c r="AN524" s="391">
        <v>873</v>
      </c>
      <c r="AO524" s="391">
        <v>962</v>
      </c>
      <c r="AP524" s="391">
        <v>998</v>
      </c>
      <c r="AQ524" s="391">
        <v>866</v>
      </c>
      <c r="AR524" s="391">
        <v>978</v>
      </c>
      <c r="AS524" s="391">
        <v>1002</v>
      </c>
      <c r="AT524" s="391">
        <v>936</v>
      </c>
      <c r="AU524" s="391">
        <v>930</v>
      </c>
      <c r="AV524" s="391">
        <v>989</v>
      </c>
      <c r="AW524" s="391">
        <v>938</v>
      </c>
      <c r="AX524" s="391">
        <v>922</v>
      </c>
      <c r="AY524" s="391">
        <v>925</v>
      </c>
      <c r="AZ524" s="391">
        <v>964</v>
      </c>
      <c r="BA524" s="391">
        <v>1069</v>
      </c>
      <c r="BB524" s="391">
        <v>970</v>
      </c>
      <c r="BC524" s="391">
        <v>789</v>
      </c>
      <c r="BD524" s="391">
        <v>801</v>
      </c>
      <c r="BE524" s="391">
        <v>838</v>
      </c>
      <c r="BF524" s="391">
        <v>848</v>
      </c>
      <c r="BG524" s="391">
        <v>925</v>
      </c>
      <c r="BH524" s="391">
        <v>944</v>
      </c>
      <c r="BI524" s="391">
        <v>1055</v>
      </c>
      <c r="BJ524" s="391">
        <v>1063</v>
      </c>
      <c r="BK524" s="391">
        <v>994</v>
      </c>
      <c r="BL524" s="391">
        <v>971</v>
      </c>
      <c r="BM524" s="391">
        <v>1079</v>
      </c>
      <c r="BN524" s="391">
        <v>1039</v>
      </c>
      <c r="BO524" s="391">
        <v>1083</v>
      </c>
      <c r="BP524" s="391">
        <v>1054</v>
      </c>
      <c r="BQ524" s="391">
        <v>1072</v>
      </c>
      <c r="BR524" s="391">
        <v>966</v>
      </c>
      <c r="BS524" s="391">
        <v>1009</v>
      </c>
      <c r="BT524" s="391">
        <v>1016</v>
      </c>
      <c r="BU524" s="391">
        <v>943</v>
      </c>
      <c r="BV524" s="391">
        <v>908</v>
      </c>
      <c r="BW524" s="391">
        <v>903</v>
      </c>
      <c r="BX524" s="391">
        <v>843</v>
      </c>
      <c r="BY524" s="391">
        <v>825</v>
      </c>
      <c r="BZ524" s="391">
        <v>782</v>
      </c>
      <c r="CA524" s="391">
        <v>799</v>
      </c>
      <c r="CB524" s="391">
        <v>804</v>
      </c>
      <c r="CC524" s="391">
        <v>749</v>
      </c>
      <c r="CD524" s="391">
        <v>804</v>
      </c>
      <c r="CE524" s="391">
        <v>735</v>
      </c>
      <c r="CF524" s="391">
        <v>803</v>
      </c>
      <c r="CG524" s="391">
        <v>816</v>
      </c>
      <c r="CH524" s="391">
        <v>836</v>
      </c>
      <c r="CI524" s="391">
        <v>680</v>
      </c>
      <c r="CJ524" s="391">
        <v>631</v>
      </c>
      <c r="CK524" s="391">
        <v>620</v>
      </c>
      <c r="CL524" s="391">
        <v>565</v>
      </c>
      <c r="CM524" s="391">
        <v>510</v>
      </c>
      <c r="CN524" s="391">
        <v>499</v>
      </c>
      <c r="CO524" s="391">
        <v>429</v>
      </c>
      <c r="CP524" s="391">
        <v>409</v>
      </c>
      <c r="CQ524" s="391">
        <v>359</v>
      </c>
      <c r="CR524" s="391">
        <v>302</v>
      </c>
      <c r="CS524" s="391">
        <v>272</v>
      </c>
      <c r="CT524" s="391">
        <v>267</v>
      </c>
      <c r="CU524" s="391">
        <v>206</v>
      </c>
      <c r="CV524" s="391">
        <v>180</v>
      </c>
      <c r="CW524" s="391">
        <v>185</v>
      </c>
      <c r="CX524" s="391">
        <v>139</v>
      </c>
      <c r="CY524" s="391">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475</v>
      </c>
      <c r="B525" s="2" t="s">
        <v>374</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391">
        <v>880</v>
      </c>
      <c r="N525" s="391">
        <v>929</v>
      </c>
      <c r="O525" s="391">
        <v>993</v>
      </c>
      <c r="P525" s="391">
        <v>1002</v>
      </c>
      <c r="Q525" s="391">
        <v>1045</v>
      </c>
      <c r="R525" s="391">
        <v>1086</v>
      </c>
      <c r="S525" s="391">
        <v>1066</v>
      </c>
      <c r="T525" s="391">
        <v>1029</v>
      </c>
      <c r="U525" s="391">
        <v>1080</v>
      </c>
      <c r="V525" s="391">
        <v>1100</v>
      </c>
      <c r="W525" s="391">
        <v>1237</v>
      </c>
      <c r="X525" s="391">
        <v>1118</v>
      </c>
      <c r="Y525" s="391">
        <v>1227</v>
      </c>
      <c r="Z525" s="391">
        <v>1090</v>
      </c>
      <c r="AA525" s="391">
        <v>1088</v>
      </c>
      <c r="AB525" s="391">
        <v>1050</v>
      </c>
      <c r="AC525" s="391">
        <v>1108</v>
      </c>
      <c r="AD525" s="391">
        <v>1098</v>
      </c>
      <c r="AE525" s="391">
        <v>1043</v>
      </c>
      <c r="AF525" s="391">
        <v>1003</v>
      </c>
      <c r="AG525" s="391">
        <v>991</v>
      </c>
      <c r="AH525" s="391">
        <v>1005</v>
      </c>
      <c r="AI525" s="391">
        <v>1034</v>
      </c>
      <c r="AJ525" s="391">
        <v>1220</v>
      </c>
      <c r="AK525" s="391">
        <v>1073</v>
      </c>
      <c r="AL525" s="391">
        <v>1131</v>
      </c>
      <c r="AM525" s="391">
        <v>1115</v>
      </c>
      <c r="AN525" s="391">
        <v>1170</v>
      </c>
      <c r="AO525" s="391">
        <v>1121</v>
      </c>
      <c r="AP525" s="391">
        <v>1245</v>
      </c>
      <c r="AQ525" s="391">
        <v>1150</v>
      </c>
      <c r="AR525" s="391">
        <v>1137</v>
      </c>
      <c r="AS525" s="391">
        <v>1164</v>
      </c>
      <c r="AT525" s="391">
        <v>1091</v>
      </c>
      <c r="AU525" s="391">
        <v>1179</v>
      </c>
      <c r="AV525" s="391">
        <v>1125</v>
      </c>
      <c r="AW525" s="391">
        <v>1088</v>
      </c>
      <c r="AX525" s="391">
        <v>1118</v>
      </c>
      <c r="AY525" s="391">
        <v>1086</v>
      </c>
      <c r="AZ525" s="391">
        <v>1169</v>
      </c>
      <c r="BA525" s="391">
        <v>1082</v>
      </c>
      <c r="BB525" s="391">
        <v>1087</v>
      </c>
      <c r="BC525" s="391">
        <v>1040</v>
      </c>
      <c r="BD525" s="391">
        <v>1019</v>
      </c>
      <c r="BE525" s="391">
        <v>1025</v>
      </c>
      <c r="BF525" s="391">
        <v>1021</v>
      </c>
      <c r="BG525" s="391">
        <v>1030</v>
      </c>
      <c r="BH525" s="391">
        <v>1160</v>
      </c>
      <c r="BI525" s="391">
        <v>1149</v>
      </c>
      <c r="BJ525" s="391">
        <v>1223</v>
      </c>
      <c r="BK525" s="391">
        <v>1204</v>
      </c>
      <c r="BL525" s="391">
        <v>1340</v>
      </c>
      <c r="BM525" s="391">
        <v>1332</v>
      </c>
      <c r="BN525" s="391">
        <v>1281</v>
      </c>
      <c r="BO525" s="391">
        <v>1313</v>
      </c>
      <c r="BP525" s="391">
        <v>1288</v>
      </c>
      <c r="BQ525" s="391">
        <v>1307</v>
      </c>
      <c r="BR525" s="391">
        <v>1278</v>
      </c>
      <c r="BS525" s="391">
        <v>1191</v>
      </c>
      <c r="BT525" s="391">
        <v>1183</v>
      </c>
      <c r="BU525" s="391">
        <v>1154</v>
      </c>
      <c r="BV525" s="391">
        <v>1082</v>
      </c>
      <c r="BW525" s="391">
        <v>1118</v>
      </c>
      <c r="BX525" s="391">
        <v>1061</v>
      </c>
      <c r="BY525" s="391">
        <v>994</v>
      </c>
      <c r="BZ525" s="391">
        <v>894</v>
      </c>
      <c r="CA525" s="391">
        <v>1011</v>
      </c>
      <c r="CB525" s="391">
        <v>975</v>
      </c>
      <c r="CC525" s="391">
        <v>947</v>
      </c>
      <c r="CD525" s="391">
        <v>947</v>
      </c>
      <c r="CE525" s="391">
        <v>1022</v>
      </c>
      <c r="CF525" s="391">
        <v>933</v>
      </c>
      <c r="CG525" s="391">
        <v>1066</v>
      </c>
      <c r="CH525" s="391">
        <v>1025</v>
      </c>
      <c r="CI525" s="391">
        <v>806</v>
      </c>
      <c r="CJ525" s="391">
        <v>743</v>
      </c>
      <c r="CK525" s="391">
        <v>712</v>
      </c>
      <c r="CL525" s="391">
        <v>644</v>
      </c>
      <c r="CM525" s="391">
        <v>653</v>
      </c>
      <c r="CN525" s="391">
        <v>496</v>
      </c>
      <c r="CO525" s="391">
        <v>504</v>
      </c>
      <c r="CP525" s="391">
        <v>505</v>
      </c>
      <c r="CQ525" s="391">
        <v>428</v>
      </c>
      <c r="CR525" s="391">
        <v>363</v>
      </c>
      <c r="CS525" s="391">
        <v>332</v>
      </c>
      <c r="CT525" s="391">
        <v>269</v>
      </c>
      <c r="CU525" s="391">
        <v>253</v>
      </c>
      <c r="CV525" s="391">
        <v>186</v>
      </c>
      <c r="CW525" s="391">
        <v>158</v>
      </c>
      <c r="CX525" s="391">
        <v>161</v>
      </c>
      <c r="CY525" s="391">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475</v>
      </c>
      <c r="B526" s="2" t="s">
        <v>371</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391">
        <v>1892</v>
      </c>
      <c r="N526" s="391">
        <v>2008</v>
      </c>
      <c r="O526" s="391">
        <v>2091</v>
      </c>
      <c r="P526" s="391">
        <v>2099</v>
      </c>
      <c r="Q526" s="391">
        <v>2302</v>
      </c>
      <c r="R526" s="391">
        <v>2206</v>
      </c>
      <c r="S526" s="391">
        <v>2313</v>
      </c>
      <c r="T526" s="391">
        <v>2298</v>
      </c>
      <c r="U526" s="391">
        <v>2412</v>
      </c>
      <c r="V526" s="391">
        <v>2462</v>
      </c>
      <c r="W526" s="391">
        <v>2211</v>
      </c>
      <c r="X526" s="391">
        <v>2158</v>
      </c>
      <c r="Y526" s="391">
        <v>2204</v>
      </c>
      <c r="Z526" s="391">
        <v>2151</v>
      </c>
      <c r="AA526" s="391">
        <v>2075</v>
      </c>
      <c r="AB526" s="391">
        <v>1858</v>
      </c>
      <c r="AC526" s="391">
        <v>1865</v>
      </c>
      <c r="AD526" s="391">
        <v>1958</v>
      </c>
      <c r="AE526" s="391">
        <v>2257</v>
      </c>
      <c r="AF526" s="391">
        <v>3711</v>
      </c>
      <c r="AG526" s="391">
        <v>4341</v>
      </c>
      <c r="AH526" s="391">
        <v>4235</v>
      </c>
      <c r="AI526" s="391">
        <v>4171</v>
      </c>
      <c r="AJ526" s="391">
        <v>4112</v>
      </c>
      <c r="AK526" s="391">
        <v>3894</v>
      </c>
      <c r="AL526" s="391">
        <v>3806</v>
      </c>
      <c r="AM526" s="391">
        <v>4048</v>
      </c>
      <c r="AN526" s="391">
        <v>3736</v>
      </c>
      <c r="AO526" s="391">
        <v>3538</v>
      </c>
      <c r="AP526" s="391">
        <v>3485</v>
      </c>
      <c r="AQ526" s="391">
        <v>3145</v>
      </c>
      <c r="AR526" s="391">
        <v>3216</v>
      </c>
      <c r="AS526" s="391">
        <v>2929</v>
      </c>
      <c r="AT526" s="391">
        <v>2553</v>
      </c>
      <c r="AU526" s="391">
        <v>2717</v>
      </c>
      <c r="AV526" s="391">
        <v>2587</v>
      </c>
      <c r="AW526" s="391">
        <v>2511</v>
      </c>
      <c r="AX526" s="391">
        <v>2644</v>
      </c>
      <c r="AY526" s="391">
        <v>2335</v>
      </c>
      <c r="AZ526" s="391">
        <v>2321</v>
      </c>
      <c r="BA526" s="391">
        <v>2345</v>
      </c>
      <c r="BB526" s="391">
        <v>2251</v>
      </c>
      <c r="BC526" s="391">
        <v>1881</v>
      </c>
      <c r="BD526" s="391">
        <v>2008</v>
      </c>
      <c r="BE526" s="391">
        <v>1971</v>
      </c>
      <c r="BF526" s="391">
        <v>2038</v>
      </c>
      <c r="BG526" s="391">
        <v>2090</v>
      </c>
      <c r="BH526" s="391">
        <v>1986</v>
      </c>
      <c r="BI526" s="391">
        <v>2031</v>
      </c>
      <c r="BJ526" s="391">
        <v>2099</v>
      </c>
      <c r="BK526" s="391">
        <v>2072</v>
      </c>
      <c r="BL526" s="391">
        <v>2107</v>
      </c>
      <c r="BM526" s="391">
        <v>1896</v>
      </c>
      <c r="BN526" s="391">
        <v>2077</v>
      </c>
      <c r="BO526" s="391">
        <v>1989</v>
      </c>
      <c r="BP526" s="391">
        <v>2031</v>
      </c>
      <c r="BQ526" s="391">
        <v>2013</v>
      </c>
      <c r="BR526" s="391">
        <v>1942</v>
      </c>
      <c r="BS526" s="391">
        <v>2000</v>
      </c>
      <c r="BT526" s="391">
        <v>1906</v>
      </c>
      <c r="BU526" s="391">
        <v>1757</v>
      </c>
      <c r="BV526" s="391">
        <v>1830</v>
      </c>
      <c r="BW526" s="391">
        <v>1717</v>
      </c>
      <c r="BX526" s="391">
        <v>1725</v>
      </c>
      <c r="BY526" s="391">
        <v>1541</v>
      </c>
      <c r="BZ526" s="391">
        <v>1572</v>
      </c>
      <c r="CA526" s="391">
        <v>1515</v>
      </c>
      <c r="CB526" s="391">
        <v>1429</v>
      </c>
      <c r="CC526" s="391">
        <v>1391</v>
      </c>
      <c r="CD526" s="391">
        <v>1345</v>
      </c>
      <c r="CE526" s="391">
        <v>1439</v>
      </c>
      <c r="CF526" s="391">
        <v>1346</v>
      </c>
      <c r="CG526" s="391">
        <v>1313</v>
      </c>
      <c r="CH526" s="391">
        <v>1438</v>
      </c>
      <c r="CI526" s="391">
        <v>1037</v>
      </c>
      <c r="CJ526" s="391">
        <v>1012</v>
      </c>
      <c r="CK526" s="391">
        <v>950</v>
      </c>
      <c r="CL526" s="391">
        <v>839</v>
      </c>
      <c r="CM526" s="391">
        <v>755</v>
      </c>
      <c r="CN526" s="391">
        <v>679</v>
      </c>
      <c r="CO526" s="391">
        <v>672</v>
      </c>
      <c r="CP526" s="391">
        <v>631</v>
      </c>
      <c r="CQ526" s="391">
        <v>630</v>
      </c>
      <c r="CR526" s="391">
        <v>503</v>
      </c>
      <c r="CS526" s="391">
        <v>511</v>
      </c>
      <c r="CT526" s="391">
        <v>461</v>
      </c>
      <c r="CU526" s="391">
        <v>357</v>
      </c>
      <c r="CV526" s="391">
        <v>331</v>
      </c>
      <c r="CW526" s="391">
        <v>255</v>
      </c>
      <c r="CX526" s="391">
        <v>248</v>
      </c>
      <c r="CY526" s="391">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475</v>
      </c>
      <c r="B527" s="2" t="s">
        <v>367</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391">
        <v>810</v>
      </c>
      <c r="N527" s="391">
        <v>900</v>
      </c>
      <c r="O527" s="391">
        <v>937</v>
      </c>
      <c r="P527" s="391">
        <v>981</v>
      </c>
      <c r="Q527" s="391">
        <v>1044</v>
      </c>
      <c r="R527" s="391">
        <v>1064</v>
      </c>
      <c r="S527" s="391">
        <v>1058</v>
      </c>
      <c r="T527" s="391">
        <v>1034</v>
      </c>
      <c r="U527" s="391">
        <v>1137</v>
      </c>
      <c r="V527" s="391">
        <v>1188</v>
      </c>
      <c r="W527" s="391">
        <v>1139</v>
      </c>
      <c r="X527" s="391">
        <v>1070</v>
      </c>
      <c r="Y527" s="391">
        <v>1176</v>
      </c>
      <c r="Z527" s="391">
        <v>1176</v>
      </c>
      <c r="AA527" s="391">
        <v>1145</v>
      </c>
      <c r="AB527" s="391">
        <v>1061</v>
      </c>
      <c r="AC527" s="391">
        <v>1059</v>
      </c>
      <c r="AD527" s="391">
        <v>1063</v>
      </c>
      <c r="AE527" s="391">
        <v>1064</v>
      </c>
      <c r="AF527" s="391">
        <v>975</v>
      </c>
      <c r="AG527" s="391">
        <v>960</v>
      </c>
      <c r="AH527" s="391">
        <v>978</v>
      </c>
      <c r="AI527" s="391">
        <v>994</v>
      </c>
      <c r="AJ527" s="391">
        <v>1045</v>
      </c>
      <c r="AK527" s="391">
        <v>1098</v>
      </c>
      <c r="AL527" s="391">
        <v>990</v>
      </c>
      <c r="AM527" s="391">
        <v>1053</v>
      </c>
      <c r="AN527" s="391">
        <v>974</v>
      </c>
      <c r="AO527" s="391">
        <v>1043</v>
      </c>
      <c r="AP527" s="391">
        <v>1013</v>
      </c>
      <c r="AQ527" s="391">
        <v>998</v>
      </c>
      <c r="AR527" s="391">
        <v>1087</v>
      </c>
      <c r="AS527" s="391">
        <v>1043</v>
      </c>
      <c r="AT527" s="391">
        <v>1063</v>
      </c>
      <c r="AU527" s="391">
        <v>1019</v>
      </c>
      <c r="AV527" s="391">
        <v>1015</v>
      </c>
      <c r="AW527" s="391">
        <v>937</v>
      </c>
      <c r="AX527" s="391">
        <v>943</v>
      </c>
      <c r="AY527" s="391">
        <v>1002</v>
      </c>
      <c r="AZ527" s="391">
        <v>962</v>
      </c>
      <c r="BA527" s="391">
        <v>946</v>
      </c>
      <c r="BB527" s="391">
        <v>944</v>
      </c>
      <c r="BC527" s="391">
        <v>887</v>
      </c>
      <c r="BD527" s="391">
        <v>885</v>
      </c>
      <c r="BE527" s="391">
        <v>1027</v>
      </c>
      <c r="BF527" s="391">
        <v>990</v>
      </c>
      <c r="BG527" s="391">
        <v>1005</v>
      </c>
      <c r="BH527" s="391">
        <v>1111</v>
      </c>
      <c r="BI527" s="391">
        <v>1169</v>
      </c>
      <c r="BJ527" s="391">
        <v>1303</v>
      </c>
      <c r="BK527" s="391">
        <v>1194</v>
      </c>
      <c r="BL527" s="391">
        <v>1221</v>
      </c>
      <c r="BM527" s="391">
        <v>1233</v>
      </c>
      <c r="BN527" s="391">
        <v>1377</v>
      </c>
      <c r="BO527" s="391">
        <v>1366</v>
      </c>
      <c r="BP527" s="391">
        <v>1427</v>
      </c>
      <c r="BQ527" s="391">
        <v>1498</v>
      </c>
      <c r="BR527" s="391">
        <v>1383</v>
      </c>
      <c r="BS527" s="391">
        <v>1435</v>
      </c>
      <c r="BT527" s="391">
        <v>1330</v>
      </c>
      <c r="BU527" s="391">
        <v>1297</v>
      </c>
      <c r="BV527" s="391">
        <v>1239</v>
      </c>
      <c r="BW527" s="391">
        <v>1307</v>
      </c>
      <c r="BX527" s="391">
        <v>1246</v>
      </c>
      <c r="BY527" s="391">
        <v>1166</v>
      </c>
      <c r="BZ527" s="391">
        <v>1299</v>
      </c>
      <c r="CA527" s="391">
        <v>1250</v>
      </c>
      <c r="CB527" s="391">
        <v>1230</v>
      </c>
      <c r="CC527" s="391">
        <v>1222</v>
      </c>
      <c r="CD527" s="391">
        <v>1130</v>
      </c>
      <c r="CE527" s="391">
        <v>1210</v>
      </c>
      <c r="CF527" s="391">
        <v>1224</v>
      </c>
      <c r="CG527" s="391">
        <v>1274</v>
      </c>
      <c r="CH527" s="391">
        <v>1298</v>
      </c>
      <c r="CI527" s="391">
        <v>1070</v>
      </c>
      <c r="CJ527" s="391">
        <v>994</v>
      </c>
      <c r="CK527" s="391">
        <v>938</v>
      </c>
      <c r="CL527" s="391">
        <v>885</v>
      </c>
      <c r="CM527" s="391">
        <v>858</v>
      </c>
      <c r="CN527" s="391">
        <v>694</v>
      </c>
      <c r="CO527" s="391">
        <v>652</v>
      </c>
      <c r="CP527" s="391">
        <v>630</v>
      </c>
      <c r="CQ527" s="391">
        <v>528</v>
      </c>
      <c r="CR527" s="391">
        <v>539</v>
      </c>
      <c r="CS527" s="391">
        <v>456</v>
      </c>
      <c r="CT527" s="391">
        <v>425</v>
      </c>
      <c r="CU527" s="391">
        <v>353</v>
      </c>
      <c r="CV527" s="391">
        <v>308</v>
      </c>
      <c r="CW527" s="391">
        <v>255</v>
      </c>
      <c r="CX527" s="391">
        <v>192</v>
      </c>
      <c r="CY527" s="391">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475</v>
      </c>
      <c r="B528" s="2" t="s">
        <v>365</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391">
        <v>260</v>
      </c>
      <c r="N528" s="391">
        <v>280</v>
      </c>
      <c r="O528" s="391">
        <v>295</v>
      </c>
      <c r="P528" s="391">
        <v>340</v>
      </c>
      <c r="Q528" s="391">
        <v>329</v>
      </c>
      <c r="R528" s="391">
        <v>361</v>
      </c>
      <c r="S528" s="391">
        <v>307</v>
      </c>
      <c r="T528" s="391">
        <v>350</v>
      </c>
      <c r="U528" s="391">
        <v>369</v>
      </c>
      <c r="V528" s="391">
        <v>417</v>
      </c>
      <c r="W528" s="391">
        <v>365</v>
      </c>
      <c r="X528" s="391">
        <v>358</v>
      </c>
      <c r="Y528" s="391">
        <v>337</v>
      </c>
      <c r="Z528" s="391">
        <v>373</v>
      </c>
      <c r="AA528" s="391">
        <v>383</v>
      </c>
      <c r="AB528" s="391">
        <v>375</v>
      </c>
      <c r="AC528" s="391">
        <v>389</v>
      </c>
      <c r="AD528" s="391">
        <v>384</v>
      </c>
      <c r="AE528" s="391">
        <v>387</v>
      </c>
      <c r="AF528" s="391">
        <v>771</v>
      </c>
      <c r="AG528" s="391">
        <v>874</v>
      </c>
      <c r="AH528" s="391">
        <v>907</v>
      </c>
      <c r="AI528" s="391">
        <v>761</v>
      </c>
      <c r="AJ528" s="391">
        <v>624</v>
      </c>
      <c r="AK528" s="391">
        <v>594</v>
      </c>
      <c r="AL528" s="391">
        <v>543</v>
      </c>
      <c r="AM528" s="391">
        <v>636</v>
      </c>
      <c r="AN528" s="391">
        <v>682</v>
      </c>
      <c r="AO528" s="391">
        <v>587</v>
      </c>
      <c r="AP528" s="391">
        <v>469</v>
      </c>
      <c r="AQ528" s="391">
        <v>395</v>
      </c>
      <c r="AR528" s="391">
        <v>247</v>
      </c>
      <c r="AS528" s="391">
        <v>190</v>
      </c>
      <c r="AT528" s="391">
        <v>244</v>
      </c>
      <c r="AU528" s="391">
        <v>174</v>
      </c>
      <c r="AV528" s="391">
        <v>277</v>
      </c>
      <c r="AW528" s="391">
        <v>205</v>
      </c>
      <c r="AX528" s="391">
        <v>309</v>
      </c>
      <c r="AY528" s="391">
        <v>296</v>
      </c>
      <c r="AZ528" s="391">
        <v>292</v>
      </c>
      <c r="BA528" s="391">
        <v>292</v>
      </c>
      <c r="BB528" s="391">
        <v>315</v>
      </c>
      <c r="BC528" s="391">
        <v>272</v>
      </c>
      <c r="BD528" s="391">
        <v>343</v>
      </c>
      <c r="BE528" s="391">
        <v>326</v>
      </c>
      <c r="BF528" s="391">
        <v>323</v>
      </c>
      <c r="BG528" s="391">
        <v>319</v>
      </c>
      <c r="BH528" s="391">
        <v>321</v>
      </c>
      <c r="BI528" s="391">
        <v>396</v>
      </c>
      <c r="BJ528" s="391">
        <v>399</v>
      </c>
      <c r="BK528" s="391">
        <v>436</v>
      </c>
      <c r="BL528" s="391">
        <v>462</v>
      </c>
      <c r="BM528" s="391">
        <v>475</v>
      </c>
      <c r="BN528" s="391">
        <v>502</v>
      </c>
      <c r="BO528" s="391">
        <v>476</v>
      </c>
      <c r="BP528" s="391">
        <v>485</v>
      </c>
      <c r="BQ528" s="391">
        <v>531</v>
      </c>
      <c r="BR528" s="391">
        <v>518</v>
      </c>
      <c r="BS528" s="391">
        <v>488</v>
      </c>
      <c r="BT528" s="391">
        <v>470</v>
      </c>
      <c r="BU528" s="391">
        <v>513</v>
      </c>
      <c r="BV528" s="391">
        <v>511</v>
      </c>
      <c r="BW528" s="391">
        <v>509</v>
      </c>
      <c r="BX528" s="391">
        <v>503</v>
      </c>
      <c r="BY528" s="391">
        <v>506</v>
      </c>
      <c r="BZ528" s="391">
        <v>507</v>
      </c>
      <c r="CA528" s="391">
        <v>471</v>
      </c>
      <c r="CB528" s="391">
        <v>469</v>
      </c>
      <c r="CC528" s="391">
        <v>470</v>
      </c>
      <c r="CD528" s="391">
        <v>492</v>
      </c>
      <c r="CE528" s="391">
        <v>494</v>
      </c>
      <c r="CF528" s="391">
        <v>562</v>
      </c>
      <c r="CG528" s="391">
        <v>570</v>
      </c>
      <c r="CH528" s="391">
        <v>524</v>
      </c>
      <c r="CI528" s="391">
        <v>398</v>
      </c>
      <c r="CJ528" s="391">
        <v>418</v>
      </c>
      <c r="CK528" s="391">
        <v>406</v>
      </c>
      <c r="CL528" s="391">
        <v>376</v>
      </c>
      <c r="CM528" s="391">
        <v>321</v>
      </c>
      <c r="CN528" s="391">
        <v>233</v>
      </c>
      <c r="CO528" s="391">
        <v>296</v>
      </c>
      <c r="CP528" s="391">
        <v>231</v>
      </c>
      <c r="CQ528" s="391">
        <v>216</v>
      </c>
      <c r="CR528" s="391">
        <v>203</v>
      </c>
      <c r="CS528" s="391">
        <v>166</v>
      </c>
      <c r="CT528" s="391">
        <v>158</v>
      </c>
      <c r="CU528" s="391">
        <v>161</v>
      </c>
      <c r="CV528" s="391">
        <v>137</v>
      </c>
      <c r="CW528" s="391">
        <v>123</v>
      </c>
      <c r="CX528" s="391">
        <v>69</v>
      </c>
      <c r="CY528" s="391">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475</v>
      </c>
      <c r="B529" s="2" t="s">
        <v>361</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391">
        <v>514</v>
      </c>
      <c r="N529" s="391">
        <v>530</v>
      </c>
      <c r="O529" s="391">
        <v>561</v>
      </c>
      <c r="P529" s="391">
        <v>549</v>
      </c>
      <c r="Q529" s="391">
        <v>577</v>
      </c>
      <c r="R529" s="391">
        <v>626</v>
      </c>
      <c r="S529" s="391">
        <v>584</v>
      </c>
      <c r="T529" s="391">
        <v>646</v>
      </c>
      <c r="U529" s="391">
        <v>655</v>
      </c>
      <c r="V529" s="391">
        <v>644</v>
      </c>
      <c r="W529" s="391">
        <v>663</v>
      </c>
      <c r="X529" s="391">
        <v>608</v>
      </c>
      <c r="Y529" s="391">
        <v>632</v>
      </c>
      <c r="Z529" s="391">
        <v>633</v>
      </c>
      <c r="AA529" s="391">
        <v>670</v>
      </c>
      <c r="AB529" s="391">
        <v>640</v>
      </c>
      <c r="AC529" s="391">
        <v>646</v>
      </c>
      <c r="AD529" s="391">
        <v>558</v>
      </c>
      <c r="AE529" s="391">
        <v>588</v>
      </c>
      <c r="AF529" s="391">
        <v>548</v>
      </c>
      <c r="AG529" s="391">
        <v>588</v>
      </c>
      <c r="AH529" s="391">
        <v>559</v>
      </c>
      <c r="AI529" s="391">
        <v>575</v>
      </c>
      <c r="AJ529" s="391">
        <v>656</v>
      </c>
      <c r="AK529" s="391">
        <v>605</v>
      </c>
      <c r="AL529" s="391">
        <v>604</v>
      </c>
      <c r="AM529" s="391">
        <v>593</v>
      </c>
      <c r="AN529" s="391">
        <v>583</v>
      </c>
      <c r="AO529" s="391">
        <v>587</v>
      </c>
      <c r="AP529" s="391">
        <v>609</v>
      </c>
      <c r="AQ529" s="391">
        <v>613</v>
      </c>
      <c r="AR529" s="391">
        <v>618</v>
      </c>
      <c r="AS529" s="391">
        <v>638</v>
      </c>
      <c r="AT529" s="391">
        <v>599</v>
      </c>
      <c r="AU529" s="391">
        <v>536</v>
      </c>
      <c r="AV529" s="391">
        <v>551</v>
      </c>
      <c r="AW529" s="391">
        <v>566</v>
      </c>
      <c r="AX529" s="391">
        <v>583</v>
      </c>
      <c r="AY529" s="391">
        <v>564</v>
      </c>
      <c r="AZ529" s="391">
        <v>578</v>
      </c>
      <c r="BA529" s="391">
        <v>630</v>
      </c>
      <c r="BB529" s="391">
        <v>584</v>
      </c>
      <c r="BC529" s="391">
        <v>504</v>
      </c>
      <c r="BD529" s="391">
        <v>542</v>
      </c>
      <c r="BE529" s="391">
        <v>576</v>
      </c>
      <c r="BF529" s="391">
        <v>566</v>
      </c>
      <c r="BG529" s="391">
        <v>545</v>
      </c>
      <c r="BH529" s="391">
        <v>646</v>
      </c>
      <c r="BI529" s="391">
        <v>792</v>
      </c>
      <c r="BJ529" s="391">
        <v>770</v>
      </c>
      <c r="BK529" s="391">
        <v>749</v>
      </c>
      <c r="BL529" s="391">
        <v>824</v>
      </c>
      <c r="BM529" s="391">
        <v>760</v>
      </c>
      <c r="BN529" s="391">
        <v>806</v>
      </c>
      <c r="BO529" s="391">
        <v>882</v>
      </c>
      <c r="BP529" s="391">
        <v>883</v>
      </c>
      <c r="BQ529" s="391">
        <v>893</v>
      </c>
      <c r="BR529" s="391">
        <v>847</v>
      </c>
      <c r="BS529" s="391">
        <v>874</v>
      </c>
      <c r="BT529" s="391">
        <v>855</v>
      </c>
      <c r="BU529" s="391">
        <v>874</v>
      </c>
      <c r="BV529" s="391">
        <v>835</v>
      </c>
      <c r="BW529" s="391">
        <v>780</v>
      </c>
      <c r="BX529" s="391">
        <v>824</v>
      </c>
      <c r="BY529" s="391">
        <v>789</v>
      </c>
      <c r="BZ529" s="391">
        <v>739</v>
      </c>
      <c r="CA529" s="391">
        <v>813</v>
      </c>
      <c r="CB529" s="391">
        <v>775</v>
      </c>
      <c r="CC529" s="391">
        <v>744</v>
      </c>
      <c r="CD529" s="391">
        <v>780</v>
      </c>
      <c r="CE529" s="391">
        <v>768</v>
      </c>
      <c r="CF529" s="391">
        <v>888</v>
      </c>
      <c r="CG529" s="391">
        <v>950</v>
      </c>
      <c r="CH529" s="391">
        <v>922</v>
      </c>
      <c r="CI529" s="391">
        <v>726</v>
      </c>
      <c r="CJ529" s="391">
        <v>692</v>
      </c>
      <c r="CK529" s="391">
        <v>669</v>
      </c>
      <c r="CL529" s="391">
        <v>636</v>
      </c>
      <c r="CM529" s="391">
        <v>582</v>
      </c>
      <c r="CN529" s="391">
        <v>493</v>
      </c>
      <c r="CO529" s="391">
        <v>454</v>
      </c>
      <c r="CP529" s="391">
        <v>444</v>
      </c>
      <c r="CQ529" s="391">
        <v>390</v>
      </c>
      <c r="CR529" s="391">
        <v>364</v>
      </c>
      <c r="CS529" s="391">
        <v>354</v>
      </c>
      <c r="CT529" s="391">
        <v>301</v>
      </c>
      <c r="CU529" s="391">
        <v>299</v>
      </c>
      <c r="CV529" s="391">
        <v>272</v>
      </c>
      <c r="CW529" s="391">
        <v>190</v>
      </c>
      <c r="CX529" s="391">
        <v>172</v>
      </c>
      <c r="CY529" s="391">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475</v>
      </c>
      <c r="B530" s="2" t="s">
        <v>362</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391">
        <v>515</v>
      </c>
      <c r="N530" s="391">
        <v>482</v>
      </c>
      <c r="O530" s="391">
        <v>468</v>
      </c>
      <c r="P530" s="391">
        <v>544</v>
      </c>
      <c r="Q530" s="391">
        <v>517</v>
      </c>
      <c r="R530" s="391">
        <v>524</v>
      </c>
      <c r="S530" s="391">
        <v>552</v>
      </c>
      <c r="T530" s="391">
        <v>567</v>
      </c>
      <c r="U530" s="391">
        <v>557</v>
      </c>
      <c r="V530" s="391">
        <v>602</v>
      </c>
      <c r="W530" s="391">
        <v>629</v>
      </c>
      <c r="X530" s="391">
        <v>558</v>
      </c>
      <c r="Y530" s="391">
        <v>617</v>
      </c>
      <c r="Z530" s="391">
        <v>581</v>
      </c>
      <c r="AA530" s="391">
        <v>542</v>
      </c>
      <c r="AB530" s="391">
        <v>581</v>
      </c>
      <c r="AC530" s="391">
        <v>571</v>
      </c>
      <c r="AD530" s="391">
        <v>586</v>
      </c>
      <c r="AE530" s="391">
        <v>584</v>
      </c>
      <c r="AF530" s="391">
        <v>509</v>
      </c>
      <c r="AG530" s="391">
        <v>485</v>
      </c>
      <c r="AH530" s="391">
        <v>512</v>
      </c>
      <c r="AI530" s="391">
        <v>570</v>
      </c>
      <c r="AJ530" s="391">
        <v>548</v>
      </c>
      <c r="AK530" s="391">
        <v>585</v>
      </c>
      <c r="AL530" s="391">
        <v>506</v>
      </c>
      <c r="AM530" s="391">
        <v>600</v>
      </c>
      <c r="AN530" s="391">
        <v>555</v>
      </c>
      <c r="AO530" s="391">
        <v>584</v>
      </c>
      <c r="AP530" s="391">
        <v>553</v>
      </c>
      <c r="AQ530" s="391">
        <v>555</v>
      </c>
      <c r="AR530" s="391">
        <v>529</v>
      </c>
      <c r="AS530" s="391">
        <v>512</v>
      </c>
      <c r="AT530" s="391">
        <v>536</v>
      </c>
      <c r="AU530" s="391">
        <v>482</v>
      </c>
      <c r="AV530" s="391">
        <v>424</v>
      </c>
      <c r="AW530" s="391">
        <v>488</v>
      </c>
      <c r="AX530" s="391">
        <v>430</v>
      </c>
      <c r="AY530" s="391">
        <v>450</v>
      </c>
      <c r="AZ530" s="391">
        <v>442</v>
      </c>
      <c r="BA530" s="391">
        <v>484</v>
      </c>
      <c r="BB530" s="391">
        <v>471</v>
      </c>
      <c r="BC530" s="391">
        <v>382</v>
      </c>
      <c r="BD530" s="391">
        <v>424</v>
      </c>
      <c r="BE530" s="391">
        <v>497</v>
      </c>
      <c r="BF530" s="391">
        <v>498</v>
      </c>
      <c r="BG530" s="391">
        <v>537</v>
      </c>
      <c r="BH530" s="391">
        <v>512</v>
      </c>
      <c r="BI530" s="391">
        <v>633</v>
      </c>
      <c r="BJ530" s="391">
        <v>614</v>
      </c>
      <c r="BK530" s="391">
        <v>618</v>
      </c>
      <c r="BL530" s="391">
        <v>665</v>
      </c>
      <c r="BM530" s="391">
        <v>643</v>
      </c>
      <c r="BN530" s="391">
        <v>712</v>
      </c>
      <c r="BO530" s="391">
        <v>658</v>
      </c>
      <c r="BP530" s="391">
        <v>751</v>
      </c>
      <c r="BQ530" s="391">
        <v>729</v>
      </c>
      <c r="BR530" s="391">
        <v>702</v>
      </c>
      <c r="BS530" s="391">
        <v>698</v>
      </c>
      <c r="BT530" s="391">
        <v>659</v>
      </c>
      <c r="BU530" s="391">
        <v>748</v>
      </c>
      <c r="BV530" s="391">
        <v>657</v>
      </c>
      <c r="BW530" s="391">
        <v>610</v>
      </c>
      <c r="BX530" s="391">
        <v>617</v>
      </c>
      <c r="BY530" s="391">
        <v>596</v>
      </c>
      <c r="BZ530" s="391">
        <v>645</v>
      </c>
      <c r="CA530" s="391">
        <v>590</v>
      </c>
      <c r="CB530" s="391">
        <v>615</v>
      </c>
      <c r="CC530" s="391">
        <v>587</v>
      </c>
      <c r="CD530" s="391">
        <v>585</v>
      </c>
      <c r="CE530" s="391">
        <v>654</v>
      </c>
      <c r="CF530" s="391">
        <v>723</v>
      </c>
      <c r="CG530" s="391">
        <v>698</v>
      </c>
      <c r="CH530" s="391">
        <v>744</v>
      </c>
      <c r="CI530" s="391">
        <v>486</v>
      </c>
      <c r="CJ530" s="391">
        <v>483</v>
      </c>
      <c r="CK530" s="391">
        <v>505</v>
      </c>
      <c r="CL530" s="391">
        <v>471</v>
      </c>
      <c r="CM530" s="391">
        <v>397</v>
      </c>
      <c r="CN530" s="391">
        <v>386</v>
      </c>
      <c r="CO530" s="391">
        <v>331</v>
      </c>
      <c r="CP530" s="391">
        <v>307</v>
      </c>
      <c r="CQ530" s="391">
        <v>298</v>
      </c>
      <c r="CR530" s="391">
        <v>276</v>
      </c>
      <c r="CS530" s="391">
        <v>223</v>
      </c>
      <c r="CT530" s="391">
        <v>200</v>
      </c>
      <c r="CU530" s="391">
        <v>175</v>
      </c>
      <c r="CV530" s="391">
        <v>155</v>
      </c>
      <c r="CW530" s="391">
        <v>126</v>
      </c>
      <c r="CX530" s="391">
        <v>114</v>
      </c>
      <c r="CY530" s="391">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475</v>
      </c>
      <c r="B531" s="2" t="s">
        <v>363</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391">
        <v>704</v>
      </c>
      <c r="N531" s="391">
        <v>775</v>
      </c>
      <c r="O531" s="391">
        <v>820</v>
      </c>
      <c r="P531" s="391">
        <v>871</v>
      </c>
      <c r="Q531" s="391">
        <v>889</v>
      </c>
      <c r="R531" s="391">
        <v>886</v>
      </c>
      <c r="S531" s="391">
        <v>928</v>
      </c>
      <c r="T531" s="391">
        <v>917</v>
      </c>
      <c r="U531" s="391">
        <v>997</v>
      </c>
      <c r="V531" s="391">
        <v>969</v>
      </c>
      <c r="W531" s="391">
        <v>1046</v>
      </c>
      <c r="X531" s="391">
        <v>977</v>
      </c>
      <c r="Y531" s="391">
        <v>1054</v>
      </c>
      <c r="Z531" s="391">
        <v>991</v>
      </c>
      <c r="AA531" s="391">
        <v>903</v>
      </c>
      <c r="AB531" s="391">
        <v>947</v>
      </c>
      <c r="AC531" s="391">
        <v>901</v>
      </c>
      <c r="AD531" s="391">
        <v>827</v>
      </c>
      <c r="AE531" s="391">
        <v>816</v>
      </c>
      <c r="AF531" s="391">
        <v>844</v>
      </c>
      <c r="AG531" s="391">
        <v>772</v>
      </c>
      <c r="AH531" s="391">
        <v>876</v>
      </c>
      <c r="AI531" s="391">
        <v>839</v>
      </c>
      <c r="AJ531" s="391">
        <v>892</v>
      </c>
      <c r="AK531" s="391">
        <v>893</v>
      </c>
      <c r="AL531" s="391">
        <v>873</v>
      </c>
      <c r="AM531" s="391">
        <v>976</v>
      </c>
      <c r="AN531" s="391">
        <v>885</v>
      </c>
      <c r="AO531" s="391">
        <v>1032</v>
      </c>
      <c r="AP531" s="391">
        <v>978</v>
      </c>
      <c r="AQ531" s="391">
        <v>976</v>
      </c>
      <c r="AR531" s="391">
        <v>992</v>
      </c>
      <c r="AS531" s="391">
        <v>1066</v>
      </c>
      <c r="AT531" s="391">
        <v>984</v>
      </c>
      <c r="AU531" s="391">
        <v>935</v>
      </c>
      <c r="AV531" s="391">
        <v>942</v>
      </c>
      <c r="AW531" s="391">
        <v>893</v>
      </c>
      <c r="AX531" s="391">
        <v>908</v>
      </c>
      <c r="AY531" s="391">
        <v>896</v>
      </c>
      <c r="AZ531" s="391">
        <v>936</v>
      </c>
      <c r="BA531" s="391">
        <v>856</v>
      </c>
      <c r="BB531" s="391">
        <v>832</v>
      </c>
      <c r="BC531" s="391">
        <v>868</v>
      </c>
      <c r="BD531" s="391">
        <v>773</v>
      </c>
      <c r="BE531" s="391">
        <v>829</v>
      </c>
      <c r="BF531" s="391">
        <v>862</v>
      </c>
      <c r="BG531" s="391">
        <v>907</v>
      </c>
      <c r="BH531" s="391">
        <v>959</v>
      </c>
      <c r="BI531" s="391">
        <v>1155</v>
      </c>
      <c r="BJ531" s="391">
        <v>1148</v>
      </c>
      <c r="BK531" s="391">
        <v>1095</v>
      </c>
      <c r="BL531" s="391">
        <v>1158</v>
      </c>
      <c r="BM531" s="391">
        <v>1150</v>
      </c>
      <c r="BN531" s="391">
        <v>1089</v>
      </c>
      <c r="BO531" s="391">
        <v>1116</v>
      </c>
      <c r="BP531" s="391">
        <v>1146</v>
      </c>
      <c r="BQ531" s="391">
        <v>1181</v>
      </c>
      <c r="BR531" s="391">
        <v>1045</v>
      </c>
      <c r="BS531" s="391">
        <v>1097</v>
      </c>
      <c r="BT531" s="391">
        <v>1068</v>
      </c>
      <c r="BU531" s="391">
        <v>996</v>
      </c>
      <c r="BV531" s="391">
        <v>1037</v>
      </c>
      <c r="BW531" s="391">
        <v>939</v>
      </c>
      <c r="BX531" s="391">
        <v>891</v>
      </c>
      <c r="BY531" s="391">
        <v>898</v>
      </c>
      <c r="BZ531" s="391">
        <v>835</v>
      </c>
      <c r="CA531" s="391">
        <v>829</v>
      </c>
      <c r="CB531" s="391">
        <v>859</v>
      </c>
      <c r="CC531" s="391">
        <v>857</v>
      </c>
      <c r="CD531" s="391">
        <v>897</v>
      </c>
      <c r="CE531" s="391">
        <v>869</v>
      </c>
      <c r="CF531" s="391">
        <v>949</v>
      </c>
      <c r="CG531" s="391">
        <v>972</v>
      </c>
      <c r="CH531" s="391">
        <v>1054</v>
      </c>
      <c r="CI531" s="391">
        <v>707</v>
      </c>
      <c r="CJ531" s="391">
        <v>694</v>
      </c>
      <c r="CK531" s="391">
        <v>749</v>
      </c>
      <c r="CL531" s="391">
        <v>658</v>
      </c>
      <c r="CM531" s="391">
        <v>548</v>
      </c>
      <c r="CN531" s="391">
        <v>485</v>
      </c>
      <c r="CO531" s="391">
        <v>493</v>
      </c>
      <c r="CP531" s="391">
        <v>447</v>
      </c>
      <c r="CQ531" s="391">
        <v>413</v>
      </c>
      <c r="CR531" s="391">
        <v>350</v>
      </c>
      <c r="CS531" s="391">
        <v>302</v>
      </c>
      <c r="CT531" s="391">
        <v>273</v>
      </c>
      <c r="CU531" s="391">
        <v>229</v>
      </c>
      <c r="CV531" s="391">
        <v>200</v>
      </c>
      <c r="CW531" s="391">
        <v>196</v>
      </c>
      <c r="CX531" s="391">
        <v>160</v>
      </c>
      <c r="CY531" s="391">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475</v>
      </c>
      <c r="B532" s="2" t="s">
        <v>360</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391">
        <v>547</v>
      </c>
      <c r="N532" s="391">
        <v>548</v>
      </c>
      <c r="O532" s="391">
        <v>606</v>
      </c>
      <c r="P532" s="391">
        <v>567</v>
      </c>
      <c r="Q532" s="391">
        <v>639</v>
      </c>
      <c r="R532" s="391">
        <v>628</v>
      </c>
      <c r="S532" s="391">
        <v>714</v>
      </c>
      <c r="T532" s="391">
        <v>650</v>
      </c>
      <c r="U532" s="391">
        <v>677</v>
      </c>
      <c r="V532" s="391">
        <v>696</v>
      </c>
      <c r="W532" s="391">
        <v>750</v>
      </c>
      <c r="X532" s="391">
        <v>724</v>
      </c>
      <c r="Y532" s="391">
        <v>688</v>
      </c>
      <c r="Z532" s="391">
        <v>725</v>
      </c>
      <c r="AA532" s="391">
        <v>737</v>
      </c>
      <c r="AB532" s="391">
        <v>653</v>
      </c>
      <c r="AC532" s="391">
        <v>663</v>
      </c>
      <c r="AD532" s="391">
        <v>672</v>
      </c>
      <c r="AE532" s="391">
        <v>716</v>
      </c>
      <c r="AF532" s="391">
        <v>930</v>
      </c>
      <c r="AG532" s="391">
        <v>1050</v>
      </c>
      <c r="AH532" s="391">
        <v>1094</v>
      </c>
      <c r="AI532" s="391">
        <v>1094</v>
      </c>
      <c r="AJ532" s="391">
        <v>990</v>
      </c>
      <c r="AK532" s="391">
        <v>992</v>
      </c>
      <c r="AL532" s="391">
        <v>952</v>
      </c>
      <c r="AM532" s="391">
        <v>1065</v>
      </c>
      <c r="AN532" s="391">
        <v>951</v>
      </c>
      <c r="AO532" s="391">
        <v>789</v>
      </c>
      <c r="AP532" s="391">
        <v>863</v>
      </c>
      <c r="AQ532" s="391">
        <v>834</v>
      </c>
      <c r="AR532" s="391">
        <v>780</v>
      </c>
      <c r="AS532" s="391">
        <v>726</v>
      </c>
      <c r="AT532" s="391">
        <v>685</v>
      </c>
      <c r="AU532" s="391">
        <v>640</v>
      </c>
      <c r="AV532" s="391">
        <v>676</v>
      </c>
      <c r="AW532" s="391">
        <v>608</v>
      </c>
      <c r="AX532" s="391">
        <v>610</v>
      </c>
      <c r="AY532" s="391">
        <v>650</v>
      </c>
      <c r="AZ532" s="391">
        <v>664</v>
      </c>
      <c r="BA532" s="391">
        <v>649</v>
      </c>
      <c r="BB532" s="391">
        <v>607</v>
      </c>
      <c r="BC532" s="391">
        <v>573</v>
      </c>
      <c r="BD532" s="391">
        <v>559</v>
      </c>
      <c r="BE532" s="391">
        <v>552</v>
      </c>
      <c r="BF532" s="391">
        <v>609</v>
      </c>
      <c r="BG532" s="391">
        <v>637</v>
      </c>
      <c r="BH532" s="391">
        <v>720</v>
      </c>
      <c r="BI532" s="391">
        <v>728</v>
      </c>
      <c r="BJ532" s="391">
        <v>800</v>
      </c>
      <c r="BK532" s="391">
        <v>747</v>
      </c>
      <c r="BL532" s="391">
        <v>718</v>
      </c>
      <c r="BM532" s="391">
        <v>798</v>
      </c>
      <c r="BN532" s="391">
        <v>772</v>
      </c>
      <c r="BO532" s="391">
        <v>815</v>
      </c>
      <c r="BP532" s="391">
        <v>843</v>
      </c>
      <c r="BQ532" s="391">
        <v>845</v>
      </c>
      <c r="BR532" s="391">
        <v>891</v>
      </c>
      <c r="BS532" s="391">
        <v>848</v>
      </c>
      <c r="BT532" s="391">
        <v>849</v>
      </c>
      <c r="BU532" s="391">
        <v>756</v>
      </c>
      <c r="BV532" s="391">
        <v>771</v>
      </c>
      <c r="BW532" s="391">
        <v>853</v>
      </c>
      <c r="BX532" s="391">
        <v>795</v>
      </c>
      <c r="BY532" s="391">
        <v>727</v>
      </c>
      <c r="BZ532" s="391">
        <v>732</v>
      </c>
      <c r="CA532" s="391">
        <v>728</v>
      </c>
      <c r="CB532" s="391">
        <v>736</v>
      </c>
      <c r="CC532" s="391">
        <v>694</v>
      </c>
      <c r="CD532" s="391">
        <v>717</v>
      </c>
      <c r="CE532" s="391">
        <v>732</v>
      </c>
      <c r="CF532" s="391">
        <v>816</v>
      </c>
      <c r="CG532" s="391">
        <v>823</v>
      </c>
      <c r="CH532" s="391">
        <v>836</v>
      </c>
      <c r="CI532" s="391">
        <v>682</v>
      </c>
      <c r="CJ532" s="391">
        <v>609</v>
      </c>
      <c r="CK532" s="391">
        <v>586</v>
      </c>
      <c r="CL532" s="391">
        <v>600</v>
      </c>
      <c r="CM532" s="391">
        <v>498</v>
      </c>
      <c r="CN532" s="391">
        <v>380</v>
      </c>
      <c r="CO532" s="391">
        <v>400</v>
      </c>
      <c r="CP532" s="391">
        <v>397</v>
      </c>
      <c r="CQ532" s="391">
        <v>367</v>
      </c>
      <c r="CR532" s="391">
        <v>332</v>
      </c>
      <c r="CS532" s="391">
        <v>272</v>
      </c>
      <c r="CT532" s="391">
        <v>258</v>
      </c>
      <c r="CU532" s="391">
        <v>237</v>
      </c>
      <c r="CV532" s="391">
        <v>197</v>
      </c>
      <c r="CW532" s="391">
        <v>155</v>
      </c>
      <c r="CX532" s="391">
        <v>167</v>
      </c>
      <c r="CY532" s="391">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475</v>
      </c>
      <c r="B533" s="2" t="s">
        <v>359</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391">
        <v>308</v>
      </c>
      <c r="N533" s="391">
        <v>307</v>
      </c>
      <c r="O533" s="391">
        <v>343</v>
      </c>
      <c r="P533" s="391">
        <v>381</v>
      </c>
      <c r="Q533" s="391">
        <v>362</v>
      </c>
      <c r="R533" s="391">
        <v>339</v>
      </c>
      <c r="S533" s="391">
        <v>415</v>
      </c>
      <c r="T533" s="391">
        <v>431</v>
      </c>
      <c r="U533" s="391">
        <v>408</v>
      </c>
      <c r="V533" s="391">
        <v>435</v>
      </c>
      <c r="W533" s="391">
        <v>411</v>
      </c>
      <c r="X533" s="391">
        <v>438</v>
      </c>
      <c r="Y533" s="391">
        <v>414</v>
      </c>
      <c r="Z533" s="391">
        <v>387</v>
      </c>
      <c r="AA533" s="391">
        <v>402</v>
      </c>
      <c r="AB533" s="391">
        <v>344</v>
      </c>
      <c r="AC533" s="391">
        <v>344</v>
      </c>
      <c r="AD533" s="391">
        <v>358</v>
      </c>
      <c r="AE533" s="391">
        <v>322</v>
      </c>
      <c r="AF533" s="391">
        <v>321</v>
      </c>
      <c r="AG533" s="391">
        <v>307</v>
      </c>
      <c r="AH533" s="391">
        <v>339</v>
      </c>
      <c r="AI533" s="391">
        <v>325</v>
      </c>
      <c r="AJ533" s="391">
        <v>372</v>
      </c>
      <c r="AK533" s="391">
        <v>404</v>
      </c>
      <c r="AL533" s="391">
        <v>345</v>
      </c>
      <c r="AM533" s="391">
        <v>412</v>
      </c>
      <c r="AN533" s="391">
        <v>361</v>
      </c>
      <c r="AO533" s="391">
        <v>365</v>
      </c>
      <c r="AP533" s="391">
        <v>437</v>
      </c>
      <c r="AQ533" s="391">
        <v>417</v>
      </c>
      <c r="AR533" s="391">
        <v>361</v>
      </c>
      <c r="AS533" s="391">
        <v>361</v>
      </c>
      <c r="AT533" s="391">
        <v>429</v>
      </c>
      <c r="AU533" s="391">
        <v>316</v>
      </c>
      <c r="AV533" s="391">
        <v>298</v>
      </c>
      <c r="AW533" s="391">
        <v>362</v>
      </c>
      <c r="AX533" s="391">
        <v>333</v>
      </c>
      <c r="AY533" s="391">
        <v>355</v>
      </c>
      <c r="AZ533" s="391">
        <v>392</v>
      </c>
      <c r="BA533" s="391">
        <v>364</v>
      </c>
      <c r="BB533" s="391">
        <v>380</v>
      </c>
      <c r="BC533" s="391">
        <v>356</v>
      </c>
      <c r="BD533" s="391">
        <v>324</v>
      </c>
      <c r="BE533" s="391">
        <v>318</v>
      </c>
      <c r="BF533" s="391">
        <v>379</v>
      </c>
      <c r="BG533" s="391">
        <v>379</v>
      </c>
      <c r="BH533" s="391">
        <v>445</v>
      </c>
      <c r="BI533" s="391">
        <v>416</v>
      </c>
      <c r="BJ533" s="391">
        <v>502</v>
      </c>
      <c r="BK533" s="391">
        <v>435</v>
      </c>
      <c r="BL533" s="391">
        <v>451</v>
      </c>
      <c r="BM533" s="391">
        <v>449</v>
      </c>
      <c r="BN533" s="391">
        <v>512</v>
      </c>
      <c r="BO533" s="391">
        <v>492</v>
      </c>
      <c r="BP533" s="391">
        <v>505</v>
      </c>
      <c r="BQ533" s="391">
        <v>473</v>
      </c>
      <c r="BR533" s="391">
        <v>533</v>
      </c>
      <c r="BS533" s="391">
        <v>482</v>
      </c>
      <c r="BT533" s="391">
        <v>516</v>
      </c>
      <c r="BU533" s="391">
        <v>513</v>
      </c>
      <c r="BV533" s="391">
        <v>540</v>
      </c>
      <c r="BW533" s="391">
        <v>517</v>
      </c>
      <c r="BX533" s="391">
        <v>482</v>
      </c>
      <c r="BY533" s="391">
        <v>508</v>
      </c>
      <c r="BZ533" s="391">
        <v>480</v>
      </c>
      <c r="CA533" s="391">
        <v>503</v>
      </c>
      <c r="CB533" s="391">
        <v>480</v>
      </c>
      <c r="CC533" s="391">
        <v>469</v>
      </c>
      <c r="CD533" s="391">
        <v>455</v>
      </c>
      <c r="CE533" s="391">
        <v>509</v>
      </c>
      <c r="CF533" s="391">
        <v>537</v>
      </c>
      <c r="CG533" s="391">
        <v>541</v>
      </c>
      <c r="CH533" s="391">
        <v>510</v>
      </c>
      <c r="CI533" s="391">
        <v>395</v>
      </c>
      <c r="CJ533" s="391">
        <v>426</v>
      </c>
      <c r="CK533" s="391">
        <v>420</v>
      </c>
      <c r="CL533" s="391">
        <v>377</v>
      </c>
      <c r="CM533" s="391">
        <v>300</v>
      </c>
      <c r="CN533" s="391">
        <v>275</v>
      </c>
      <c r="CO533" s="391">
        <v>273</v>
      </c>
      <c r="CP533" s="391">
        <v>283</v>
      </c>
      <c r="CQ533" s="391">
        <v>250</v>
      </c>
      <c r="CR533" s="391">
        <v>219</v>
      </c>
      <c r="CS533" s="391">
        <v>195</v>
      </c>
      <c r="CT533" s="391">
        <v>150</v>
      </c>
      <c r="CU533" s="391">
        <v>97</v>
      </c>
      <c r="CV533" s="391">
        <v>112</v>
      </c>
      <c r="CW533" s="391">
        <v>109</v>
      </c>
      <c r="CX533" s="391">
        <v>86</v>
      </c>
      <c r="CY533" s="391">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475</v>
      </c>
      <c r="B534" s="2" t="s">
        <v>373</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391">
        <v>333</v>
      </c>
      <c r="N534" s="391">
        <v>328</v>
      </c>
      <c r="O534" s="391">
        <v>376</v>
      </c>
      <c r="P534" s="391">
        <v>367</v>
      </c>
      <c r="Q534" s="391">
        <v>371</v>
      </c>
      <c r="R534" s="391">
        <v>415</v>
      </c>
      <c r="S534" s="391">
        <v>370</v>
      </c>
      <c r="T534" s="391">
        <v>378</v>
      </c>
      <c r="U534" s="391">
        <v>384</v>
      </c>
      <c r="V534" s="391">
        <v>421</v>
      </c>
      <c r="W534" s="391">
        <v>368</v>
      </c>
      <c r="X534" s="391">
        <v>367</v>
      </c>
      <c r="Y534" s="391">
        <v>403</v>
      </c>
      <c r="Z534" s="391">
        <v>392</v>
      </c>
      <c r="AA534" s="391">
        <v>362</v>
      </c>
      <c r="AB534" s="391">
        <v>317</v>
      </c>
      <c r="AC534" s="391">
        <v>322</v>
      </c>
      <c r="AD534" s="391">
        <v>340</v>
      </c>
      <c r="AE534" s="391">
        <v>353</v>
      </c>
      <c r="AF534" s="391">
        <v>323</v>
      </c>
      <c r="AG534" s="391">
        <v>338</v>
      </c>
      <c r="AH534" s="391">
        <v>356</v>
      </c>
      <c r="AI534" s="391">
        <v>285</v>
      </c>
      <c r="AJ534" s="391">
        <v>369</v>
      </c>
      <c r="AK534" s="391">
        <v>369</v>
      </c>
      <c r="AL534" s="391">
        <v>387</v>
      </c>
      <c r="AM534" s="391">
        <v>424</v>
      </c>
      <c r="AN534" s="391">
        <v>414</v>
      </c>
      <c r="AO534" s="391">
        <v>395</v>
      </c>
      <c r="AP534" s="391">
        <v>396</v>
      </c>
      <c r="AQ534" s="391">
        <v>470</v>
      </c>
      <c r="AR534" s="391">
        <v>409</v>
      </c>
      <c r="AS534" s="391">
        <v>413</v>
      </c>
      <c r="AT534" s="391">
        <v>397</v>
      </c>
      <c r="AU534" s="391">
        <v>387</v>
      </c>
      <c r="AV534" s="391">
        <v>397</v>
      </c>
      <c r="AW534" s="391">
        <v>429</v>
      </c>
      <c r="AX534" s="391">
        <v>338</v>
      </c>
      <c r="AY534" s="391">
        <v>381</v>
      </c>
      <c r="AZ534" s="391">
        <v>394</v>
      </c>
      <c r="BA534" s="391">
        <v>375</v>
      </c>
      <c r="BB534" s="391">
        <v>336</v>
      </c>
      <c r="BC534" s="391">
        <v>317</v>
      </c>
      <c r="BD534" s="391">
        <v>316</v>
      </c>
      <c r="BE534" s="391">
        <v>300</v>
      </c>
      <c r="BF534" s="391">
        <v>313</v>
      </c>
      <c r="BG534" s="391">
        <v>298</v>
      </c>
      <c r="BH534" s="391">
        <v>325</v>
      </c>
      <c r="BI534" s="391">
        <v>384</v>
      </c>
      <c r="BJ534" s="391">
        <v>402</v>
      </c>
      <c r="BK534" s="391">
        <v>358</v>
      </c>
      <c r="BL534" s="391">
        <v>397</v>
      </c>
      <c r="BM534" s="391">
        <v>428</v>
      </c>
      <c r="BN534" s="391">
        <v>418</v>
      </c>
      <c r="BO534" s="391">
        <v>447</v>
      </c>
      <c r="BP534" s="391">
        <v>389</v>
      </c>
      <c r="BQ534" s="391">
        <v>410</v>
      </c>
      <c r="BR534" s="391">
        <v>387</v>
      </c>
      <c r="BS534" s="391">
        <v>418</v>
      </c>
      <c r="BT534" s="391">
        <v>396</v>
      </c>
      <c r="BU534" s="391">
        <v>423</v>
      </c>
      <c r="BV534" s="391">
        <v>397</v>
      </c>
      <c r="BW534" s="391">
        <v>400</v>
      </c>
      <c r="BX534" s="391">
        <v>342</v>
      </c>
      <c r="BY534" s="391">
        <v>310</v>
      </c>
      <c r="BZ534" s="391">
        <v>315</v>
      </c>
      <c r="CA534" s="391">
        <v>350</v>
      </c>
      <c r="CB534" s="391">
        <v>317</v>
      </c>
      <c r="CC534" s="391">
        <v>314</v>
      </c>
      <c r="CD534" s="391">
        <v>301</v>
      </c>
      <c r="CE534" s="391">
        <v>292</v>
      </c>
      <c r="CF534" s="391">
        <v>327</v>
      </c>
      <c r="CG534" s="391">
        <v>315</v>
      </c>
      <c r="CH534" s="391">
        <v>304</v>
      </c>
      <c r="CI534" s="391">
        <v>234</v>
      </c>
      <c r="CJ534" s="391">
        <v>253</v>
      </c>
      <c r="CK534" s="391">
        <v>246</v>
      </c>
      <c r="CL534" s="391">
        <v>204</v>
      </c>
      <c r="CM534" s="391">
        <v>187</v>
      </c>
      <c r="CN534" s="391">
        <v>165</v>
      </c>
      <c r="CO534" s="391">
        <v>162</v>
      </c>
      <c r="CP534" s="391">
        <v>167</v>
      </c>
      <c r="CQ534" s="391">
        <v>137</v>
      </c>
      <c r="CR534" s="391">
        <v>121</v>
      </c>
      <c r="CS534" s="391">
        <v>137</v>
      </c>
      <c r="CT534" s="391">
        <v>97</v>
      </c>
      <c r="CU534" s="391">
        <v>63</v>
      </c>
      <c r="CV534" s="391">
        <v>55</v>
      </c>
      <c r="CW534" s="391">
        <v>60</v>
      </c>
      <c r="CX534" s="391">
        <v>44</v>
      </c>
      <c r="CY534" s="391">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475</v>
      </c>
      <c r="B535" s="2" t="s">
        <v>376</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391">
        <v>380</v>
      </c>
      <c r="N535" s="391">
        <v>361</v>
      </c>
      <c r="O535" s="391">
        <v>426</v>
      </c>
      <c r="P535" s="391">
        <v>482</v>
      </c>
      <c r="Q535" s="391">
        <v>480</v>
      </c>
      <c r="R535" s="391">
        <v>502</v>
      </c>
      <c r="S535" s="391">
        <v>473</v>
      </c>
      <c r="T535" s="391">
        <v>519</v>
      </c>
      <c r="U535" s="391">
        <v>515</v>
      </c>
      <c r="V535" s="391">
        <v>522</v>
      </c>
      <c r="W535" s="391">
        <v>503</v>
      </c>
      <c r="X535" s="391">
        <v>558</v>
      </c>
      <c r="Y535" s="391">
        <v>533</v>
      </c>
      <c r="Z535" s="391">
        <v>587</v>
      </c>
      <c r="AA535" s="391">
        <v>515</v>
      </c>
      <c r="AB535" s="391">
        <v>555</v>
      </c>
      <c r="AC535" s="391">
        <v>561</v>
      </c>
      <c r="AD535" s="391">
        <v>538</v>
      </c>
      <c r="AE535" s="391">
        <v>494</v>
      </c>
      <c r="AF535" s="391">
        <v>439</v>
      </c>
      <c r="AG535" s="391">
        <v>355</v>
      </c>
      <c r="AH535" s="391">
        <v>404</v>
      </c>
      <c r="AI535" s="391">
        <v>462</v>
      </c>
      <c r="AJ535" s="391">
        <v>516</v>
      </c>
      <c r="AK535" s="391">
        <v>526</v>
      </c>
      <c r="AL535" s="391">
        <v>574</v>
      </c>
      <c r="AM535" s="391">
        <v>586</v>
      </c>
      <c r="AN535" s="391">
        <v>465</v>
      </c>
      <c r="AO535" s="391">
        <v>471</v>
      </c>
      <c r="AP535" s="391">
        <v>600</v>
      </c>
      <c r="AQ535" s="391">
        <v>475</v>
      </c>
      <c r="AR535" s="391">
        <v>486</v>
      </c>
      <c r="AS535" s="391">
        <v>473</v>
      </c>
      <c r="AT535" s="391">
        <v>468</v>
      </c>
      <c r="AU535" s="391">
        <v>441</v>
      </c>
      <c r="AV535" s="391">
        <v>435</v>
      </c>
      <c r="AW535" s="391">
        <v>463</v>
      </c>
      <c r="AX535" s="391">
        <v>458</v>
      </c>
      <c r="AY535" s="391">
        <v>440</v>
      </c>
      <c r="AZ535" s="391">
        <v>454</v>
      </c>
      <c r="BA535" s="391">
        <v>458</v>
      </c>
      <c r="BB535" s="391">
        <v>500</v>
      </c>
      <c r="BC535" s="391">
        <v>415</v>
      </c>
      <c r="BD535" s="391">
        <v>482</v>
      </c>
      <c r="BE535" s="391">
        <v>430</v>
      </c>
      <c r="BF535" s="391">
        <v>493</v>
      </c>
      <c r="BG535" s="391">
        <v>520</v>
      </c>
      <c r="BH535" s="391">
        <v>583</v>
      </c>
      <c r="BI535" s="391">
        <v>617</v>
      </c>
      <c r="BJ535" s="391">
        <v>686</v>
      </c>
      <c r="BK535" s="391">
        <v>660</v>
      </c>
      <c r="BL535" s="391">
        <v>709</v>
      </c>
      <c r="BM535" s="391">
        <v>751</v>
      </c>
      <c r="BN535" s="391">
        <v>769</v>
      </c>
      <c r="BO535" s="391">
        <v>807</v>
      </c>
      <c r="BP535" s="391">
        <v>819</v>
      </c>
      <c r="BQ535" s="391">
        <v>782</v>
      </c>
      <c r="BR535" s="391">
        <v>760</v>
      </c>
      <c r="BS535" s="391">
        <v>803</v>
      </c>
      <c r="BT535" s="391">
        <v>695</v>
      </c>
      <c r="BU535" s="391">
        <v>695</v>
      </c>
      <c r="BV535" s="391">
        <v>657</v>
      </c>
      <c r="BW535" s="391">
        <v>681</v>
      </c>
      <c r="BX535" s="391">
        <v>634</v>
      </c>
      <c r="BY535" s="391">
        <v>579</v>
      </c>
      <c r="BZ535" s="391">
        <v>618</v>
      </c>
      <c r="CA535" s="391">
        <v>596</v>
      </c>
      <c r="CB535" s="391">
        <v>574</v>
      </c>
      <c r="CC535" s="391">
        <v>620</v>
      </c>
      <c r="CD535" s="391">
        <v>656</v>
      </c>
      <c r="CE535" s="391">
        <v>644</v>
      </c>
      <c r="CF535" s="391">
        <v>643</v>
      </c>
      <c r="CG535" s="391">
        <v>664</v>
      </c>
      <c r="CH535" s="391">
        <v>713</v>
      </c>
      <c r="CI535" s="391">
        <v>545</v>
      </c>
      <c r="CJ535" s="391">
        <v>538</v>
      </c>
      <c r="CK535" s="391">
        <v>539</v>
      </c>
      <c r="CL535" s="391">
        <v>496</v>
      </c>
      <c r="CM535" s="391">
        <v>403</v>
      </c>
      <c r="CN535" s="391">
        <v>361</v>
      </c>
      <c r="CO535" s="391">
        <v>373</v>
      </c>
      <c r="CP535" s="391">
        <v>311</v>
      </c>
      <c r="CQ535" s="391">
        <v>299</v>
      </c>
      <c r="CR535" s="391">
        <v>285</v>
      </c>
      <c r="CS535" s="391">
        <v>244</v>
      </c>
      <c r="CT535" s="391">
        <v>209</v>
      </c>
      <c r="CU535" s="391">
        <v>219</v>
      </c>
      <c r="CV535" s="391">
        <v>200</v>
      </c>
      <c r="CW535" s="391">
        <v>159</v>
      </c>
      <c r="CX535" s="391">
        <v>123</v>
      </c>
      <c r="CY535" s="391">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475</v>
      </c>
      <c r="B536" s="2" t="s">
        <v>369</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391">
        <v>642</v>
      </c>
      <c r="N536" s="391">
        <v>705</v>
      </c>
      <c r="O536" s="391">
        <v>764</v>
      </c>
      <c r="P536" s="391">
        <v>748</v>
      </c>
      <c r="Q536" s="391">
        <v>797</v>
      </c>
      <c r="R536" s="391">
        <v>792</v>
      </c>
      <c r="S536" s="391">
        <v>812</v>
      </c>
      <c r="T536" s="391">
        <v>803</v>
      </c>
      <c r="U536" s="391">
        <v>892</v>
      </c>
      <c r="V536" s="391">
        <v>870</v>
      </c>
      <c r="W536" s="391">
        <v>811</v>
      </c>
      <c r="X536" s="391">
        <v>873</v>
      </c>
      <c r="Y536" s="391">
        <v>842</v>
      </c>
      <c r="Z536" s="391">
        <v>793</v>
      </c>
      <c r="AA536" s="391">
        <v>843</v>
      </c>
      <c r="AB536" s="391">
        <v>813</v>
      </c>
      <c r="AC536" s="391">
        <v>761</v>
      </c>
      <c r="AD536" s="391">
        <v>737</v>
      </c>
      <c r="AE536" s="391">
        <v>864</v>
      </c>
      <c r="AF536" s="391">
        <v>1357</v>
      </c>
      <c r="AG536" s="391">
        <v>1095</v>
      </c>
      <c r="AH536" s="391">
        <v>983</v>
      </c>
      <c r="AI536" s="391">
        <v>914</v>
      </c>
      <c r="AJ536" s="391">
        <v>548</v>
      </c>
      <c r="AK536" s="391">
        <v>725</v>
      </c>
      <c r="AL536" s="391">
        <v>839</v>
      </c>
      <c r="AM536" s="391">
        <v>900</v>
      </c>
      <c r="AN536" s="391">
        <v>887</v>
      </c>
      <c r="AO536" s="391">
        <v>809</v>
      </c>
      <c r="AP536" s="391">
        <v>882</v>
      </c>
      <c r="AQ536" s="391">
        <v>937</v>
      </c>
      <c r="AR536" s="391">
        <v>781</v>
      </c>
      <c r="AS536" s="391">
        <v>839</v>
      </c>
      <c r="AT536" s="391">
        <v>873</v>
      </c>
      <c r="AU536" s="391">
        <v>974</v>
      </c>
      <c r="AV536" s="391">
        <v>955</v>
      </c>
      <c r="AW536" s="391">
        <v>887</v>
      </c>
      <c r="AX536" s="391">
        <v>929</v>
      </c>
      <c r="AY536" s="391">
        <v>882</v>
      </c>
      <c r="AZ536" s="391">
        <v>926</v>
      </c>
      <c r="BA536" s="391">
        <v>949</v>
      </c>
      <c r="BB536" s="391">
        <v>904</v>
      </c>
      <c r="BC536" s="391">
        <v>890</v>
      </c>
      <c r="BD536" s="391">
        <v>807</v>
      </c>
      <c r="BE536" s="391">
        <v>779</v>
      </c>
      <c r="BF536" s="391">
        <v>816</v>
      </c>
      <c r="BG536" s="391">
        <v>812</v>
      </c>
      <c r="BH536" s="391">
        <v>869</v>
      </c>
      <c r="BI536" s="391">
        <v>891</v>
      </c>
      <c r="BJ536" s="391">
        <v>1006</v>
      </c>
      <c r="BK536" s="391">
        <v>948</v>
      </c>
      <c r="BL536" s="391">
        <v>963</v>
      </c>
      <c r="BM536" s="391">
        <v>1024</v>
      </c>
      <c r="BN536" s="391">
        <v>964</v>
      </c>
      <c r="BO536" s="391">
        <v>989</v>
      </c>
      <c r="BP536" s="391">
        <v>1011</v>
      </c>
      <c r="BQ536" s="391">
        <v>1033</v>
      </c>
      <c r="BR536" s="391">
        <v>1013</v>
      </c>
      <c r="BS536" s="391">
        <v>997</v>
      </c>
      <c r="BT536" s="391">
        <v>939</v>
      </c>
      <c r="BU536" s="391">
        <v>926</v>
      </c>
      <c r="BV536" s="391">
        <v>929</v>
      </c>
      <c r="BW536" s="391">
        <v>1023</v>
      </c>
      <c r="BX536" s="391">
        <v>917</v>
      </c>
      <c r="BY536" s="391">
        <v>881</v>
      </c>
      <c r="BZ536" s="391">
        <v>831</v>
      </c>
      <c r="CA536" s="391">
        <v>850</v>
      </c>
      <c r="CB536" s="391">
        <v>888</v>
      </c>
      <c r="CC536" s="391">
        <v>824</v>
      </c>
      <c r="CD536" s="391">
        <v>793</v>
      </c>
      <c r="CE536" s="391">
        <v>807</v>
      </c>
      <c r="CF536" s="391">
        <v>773</v>
      </c>
      <c r="CG536" s="391">
        <v>861</v>
      </c>
      <c r="CH536" s="391">
        <v>844</v>
      </c>
      <c r="CI536" s="391">
        <v>607</v>
      </c>
      <c r="CJ536" s="391">
        <v>615</v>
      </c>
      <c r="CK536" s="391">
        <v>605</v>
      </c>
      <c r="CL536" s="391">
        <v>583</v>
      </c>
      <c r="CM536" s="391">
        <v>523</v>
      </c>
      <c r="CN536" s="391">
        <v>418</v>
      </c>
      <c r="CO536" s="391">
        <v>427</v>
      </c>
      <c r="CP536" s="391">
        <v>386</v>
      </c>
      <c r="CQ536" s="391">
        <v>361</v>
      </c>
      <c r="CR536" s="391">
        <v>318</v>
      </c>
      <c r="CS536" s="391">
        <v>280</v>
      </c>
      <c r="CT536" s="391">
        <v>244</v>
      </c>
      <c r="CU536" s="391">
        <v>227</v>
      </c>
      <c r="CV536" s="391">
        <v>181</v>
      </c>
      <c r="CW536" s="391">
        <v>122</v>
      </c>
      <c r="CX536" s="391">
        <v>112</v>
      </c>
      <c r="CY536" s="391">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475</v>
      </c>
      <c r="B537" s="2" t="s">
        <v>377</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391">
        <v>957</v>
      </c>
      <c r="N537" s="391">
        <v>1012</v>
      </c>
      <c r="O537" s="391">
        <v>1027</v>
      </c>
      <c r="P537" s="391">
        <v>1017</v>
      </c>
      <c r="Q537" s="391">
        <v>1095</v>
      </c>
      <c r="R537" s="391">
        <v>1105</v>
      </c>
      <c r="S537" s="391">
        <v>1048</v>
      </c>
      <c r="T537" s="391">
        <v>1103</v>
      </c>
      <c r="U537" s="391">
        <v>1080</v>
      </c>
      <c r="V537" s="391">
        <v>1070</v>
      </c>
      <c r="W537" s="391">
        <v>1027</v>
      </c>
      <c r="X537" s="391">
        <v>1087</v>
      </c>
      <c r="Y537" s="391">
        <v>1078</v>
      </c>
      <c r="Z537" s="391">
        <v>980</v>
      </c>
      <c r="AA537" s="391">
        <v>929</v>
      </c>
      <c r="AB537" s="391">
        <v>896</v>
      </c>
      <c r="AC537" s="391">
        <v>948</v>
      </c>
      <c r="AD537" s="391">
        <v>905</v>
      </c>
      <c r="AE537" s="391">
        <v>886</v>
      </c>
      <c r="AF537" s="391">
        <v>852</v>
      </c>
      <c r="AG537" s="391">
        <v>879</v>
      </c>
      <c r="AH537" s="391">
        <v>888</v>
      </c>
      <c r="AI537" s="391">
        <v>994</v>
      </c>
      <c r="AJ537" s="391">
        <v>1009</v>
      </c>
      <c r="AK537" s="391">
        <v>1037</v>
      </c>
      <c r="AL537" s="391">
        <v>971</v>
      </c>
      <c r="AM537" s="391">
        <v>1034</v>
      </c>
      <c r="AN537" s="391">
        <v>1108</v>
      </c>
      <c r="AO537" s="391">
        <v>1164</v>
      </c>
      <c r="AP537" s="391">
        <v>1187</v>
      </c>
      <c r="AQ537" s="391">
        <v>1135</v>
      </c>
      <c r="AR537" s="391">
        <v>1096</v>
      </c>
      <c r="AS537" s="391">
        <v>1172</v>
      </c>
      <c r="AT537" s="391">
        <v>1036</v>
      </c>
      <c r="AU537" s="391">
        <v>1082</v>
      </c>
      <c r="AV537" s="391">
        <v>1041</v>
      </c>
      <c r="AW537" s="391">
        <v>1038</v>
      </c>
      <c r="AX537" s="391">
        <v>1008</v>
      </c>
      <c r="AY537" s="391">
        <v>961</v>
      </c>
      <c r="AZ537" s="391">
        <v>1091</v>
      </c>
      <c r="BA537" s="391">
        <v>1028</v>
      </c>
      <c r="BB537" s="391">
        <v>1062</v>
      </c>
      <c r="BC537" s="391">
        <v>928</v>
      </c>
      <c r="BD537" s="391">
        <v>927</v>
      </c>
      <c r="BE537" s="391">
        <v>855</v>
      </c>
      <c r="BF537" s="391">
        <v>877</v>
      </c>
      <c r="BG537" s="391">
        <v>912</v>
      </c>
      <c r="BH537" s="391">
        <v>908</v>
      </c>
      <c r="BI537" s="391">
        <v>991</v>
      </c>
      <c r="BJ537" s="391">
        <v>1059</v>
      </c>
      <c r="BK537" s="391">
        <v>1021</v>
      </c>
      <c r="BL537" s="391">
        <v>1076</v>
      </c>
      <c r="BM537" s="391">
        <v>1031</v>
      </c>
      <c r="BN537" s="391">
        <v>1067</v>
      </c>
      <c r="BO537" s="391">
        <v>1045</v>
      </c>
      <c r="BP537" s="391">
        <v>1010</v>
      </c>
      <c r="BQ537" s="391">
        <v>1054</v>
      </c>
      <c r="BR537" s="391">
        <v>1068</v>
      </c>
      <c r="BS537" s="391">
        <v>920</v>
      </c>
      <c r="BT537" s="391">
        <v>954</v>
      </c>
      <c r="BU537" s="391">
        <v>905</v>
      </c>
      <c r="BV537" s="391">
        <v>950</v>
      </c>
      <c r="BW537" s="391">
        <v>870</v>
      </c>
      <c r="BX537" s="391">
        <v>841</v>
      </c>
      <c r="BY537" s="391">
        <v>697</v>
      </c>
      <c r="BZ537" s="391">
        <v>710</v>
      </c>
      <c r="CA537" s="391">
        <v>683</v>
      </c>
      <c r="CB537" s="391">
        <v>733</v>
      </c>
      <c r="CC537" s="391">
        <v>659</v>
      </c>
      <c r="CD537" s="391">
        <v>624</v>
      </c>
      <c r="CE537" s="391">
        <v>709</v>
      </c>
      <c r="CF537" s="391">
        <v>672</v>
      </c>
      <c r="CG537" s="391">
        <v>736</v>
      </c>
      <c r="CH537" s="391">
        <v>796</v>
      </c>
      <c r="CI537" s="391">
        <v>551</v>
      </c>
      <c r="CJ537" s="391">
        <v>521</v>
      </c>
      <c r="CK537" s="391">
        <v>525</v>
      </c>
      <c r="CL537" s="391">
        <v>514</v>
      </c>
      <c r="CM537" s="391">
        <v>413</v>
      </c>
      <c r="CN537" s="391">
        <v>367</v>
      </c>
      <c r="CO537" s="391">
        <v>388</v>
      </c>
      <c r="CP537" s="391">
        <v>389</v>
      </c>
      <c r="CQ537" s="391">
        <v>331</v>
      </c>
      <c r="CR537" s="391">
        <v>310</v>
      </c>
      <c r="CS537" s="391">
        <v>308</v>
      </c>
      <c r="CT537" s="391">
        <v>231</v>
      </c>
      <c r="CU537" s="391">
        <v>214</v>
      </c>
      <c r="CV537" s="391">
        <v>160</v>
      </c>
      <c r="CW537" s="391">
        <v>110</v>
      </c>
      <c r="CX537" s="391">
        <v>138</v>
      </c>
      <c r="CY537" s="391">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475</v>
      </c>
      <c r="B538" s="2" t="s">
        <v>366</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391">
        <v>535</v>
      </c>
      <c r="N538" s="391">
        <v>556</v>
      </c>
      <c r="O538" s="391">
        <v>614</v>
      </c>
      <c r="P538" s="391">
        <v>604</v>
      </c>
      <c r="Q538" s="391">
        <v>635</v>
      </c>
      <c r="R538" s="391">
        <v>668</v>
      </c>
      <c r="S538" s="391">
        <v>659</v>
      </c>
      <c r="T538" s="391">
        <v>709</v>
      </c>
      <c r="U538" s="391">
        <v>719</v>
      </c>
      <c r="V538" s="391">
        <v>746</v>
      </c>
      <c r="W538" s="391">
        <v>767</v>
      </c>
      <c r="X538" s="391">
        <v>726</v>
      </c>
      <c r="Y538" s="391">
        <v>812</v>
      </c>
      <c r="Z538" s="391">
        <v>726</v>
      </c>
      <c r="AA538" s="391">
        <v>793</v>
      </c>
      <c r="AB538" s="391">
        <v>715</v>
      </c>
      <c r="AC538" s="391">
        <v>649</v>
      </c>
      <c r="AD538" s="391">
        <v>630</v>
      </c>
      <c r="AE538" s="391">
        <v>672</v>
      </c>
      <c r="AF538" s="391">
        <v>683</v>
      </c>
      <c r="AG538" s="391">
        <v>615</v>
      </c>
      <c r="AH538" s="391">
        <v>647</v>
      </c>
      <c r="AI538" s="391">
        <v>726</v>
      </c>
      <c r="AJ538" s="391">
        <v>708</v>
      </c>
      <c r="AK538" s="391">
        <v>697</v>
      </c>
      <c r="AL538" s="391">
        <v>637</v>
      </c>
      <c r="AM538" s="391">
        <v>679</v>
      </c>
      <c r="AN538" s="391">
        <v>604</v>
      </c>
      <c r="AO538" s="391">
        <v>741</v>
      </c>
      <c r="AP538" s="391">
        <v>737</v>
      </c>
      <c r="AQ538" s="391">
        <v>710</v>
      </c>
      <c r="AR538" s="391">
        <v>649</v>
      </c>
      <c r="AS538" s="391">
        <v>733</v>
      </c>
      <c r="AT538" s="391">
        <v>718</v>
      </c>
      <c r="AU538" s="391">
        <v>647</v>
      </c>
      <c r="AV538" s="391">
        <v>595</v>
      </c>
      <c r="AW538" s="391">
        <v>597</v>
      </c>
      <c r="AX538" s="391">
        <v>605</v>
      </c>
      <c r="AY538" s="391">
        <v>582</v>
      </c>
      <c r="AZ538" s="391">
        <v>648</v>
      </c>
      <c r="BA538" s="391">
        <v>655</v>
      </c>
      <c r="BB538" s="391">
        <v>611</v>
      </c>
      <c r="BC538" s="391">
        <v>588</v>
      </c>
      <c r="BD538" s="391">
        <v>531</v>
      </c>
      <c r="BE538" s="391">
        <v>518</v>
      </c>
      <c r="BF538" s="391">
        <v>604</v>
      </c>
      <c r="BG538" s="391">
        <v>608</v>
      </c>
      <c r="BH538" s="391">
        <v>646</v>
      </c>
      <c r="BI538" s="391">
        <v>728</v>
      </c>
      <c r="BJ538" s="391">
        <v>772</v>
      </c>
      <c r="BK538" s="391">
        <v>793</v>
      </c>
      <c r="BL538" s="391">
        <v>866</v>
      </c>
      <c r="BM538" s="391">
        <v>882</v>
      </c>
      <c r="BN538" s="391">
        <v>886</v>
      </c>
      <c r="BO538" s="391">
        <v>902</v>
      </c>
      <c r="BP538" s="391">
        <v>954</v>
      </c>
      <c r="BQ538" s="391">
        <v>890</v>
      </c>
      <c r="BR538" s="391">
        <v>1022</v>
      </c>
      <c r="BS538" s="391">
        <v>988</v>
      </c>
      <c r="BT538" s="391">
        <v>891</v>
      </c>
      <c r="BU538" s="391">
        <v>885</v>
      </c>
      <c r="BV538" s="391">
        <v>926</v>
      </c>
      <c r="BW538" s="391">
        <v>880</v>
      </c>
      <c r="BX538" s="391">
        <v>848</v>
      </c>
      <c r="BY538" s="391">
        <v>849</v>
      </c>
      <c r="BZ538" s="391">
        <v>864</v>
      </c>
      <c r="CA538" s="391">
        <v>928</v>
      </c>
      <c r="CB538" s="391">
        <v>901</v>
      </c>
      <c r="CC538" s="391">
        <v>819</v>
      </c>
      <c r="CD538" s="391">
        <v>857</v>
      </c>
      <c r="CE538" s="391">
        <v>874</v>
      </c>
      <c r="CF538" s="391">
        <v>846</v>
      </c>
      <c r="CG538" s="391">
        <v>917</v>
      </c>
      <c r="CH538" s="391">
        <v>954</v>
      </c>
      <c r="CI538" s="391">
        <v>725</v>
      </c>
      <c r="CJ538" s="391">
        <v>743</v>
      </c>
      <c r="CK538" s="391">
        <v>703</v>
      </c>
      <c r="CL538" s="391">
        <v>610</v>
      </c>
      <c r="CM538" s="391">
        <v>544</v>
      </c>
      <c r="CN538" s="391">
        <v>516</v>
      </c>
      <c r="CO538" s="391">
        <v>493</v>
      </c>
      <c r="CP538" s="391">
        <v>461</v>
      </c>
      <c r="CQ538" s="391">
        <v>426</v>
      </c>
      <c r="CR538" s="391">
        <v>353</v>
      </c>
      <c r="CS538" s="391">
        <v>345</v>
      </c>
      <c r="CT538" s="391">
        <v>333</v>
      </c>
      <c r="CU538" s="391">
        <v>207</v>
      </c>
      <c r="CV538" s="391">
        <v>256</v>
      </c>
      <c r="CW538" s="391">
        <v>192</v>
      </c>
      <c r="CX538" s="391">
        <v>154</v>
      </c>
      <c r="CY538" s="391">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475</v>
      </c>
      <c r="B539" s="2" t="s">
        <v>364</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391">
        <v>521</v>
      </c>
      <c r="N539" s="391">
        <v>582</v>
      </c>
      <c r="O539" s="391">
        <v>655</v>
      </c>
      <c r="P539" s="391">
        <v>629</v>
      </c>
      <c r="Q539" s="391">
        <v>609</v>
      </c>
      <c r="R539" s="391">
        <v>680</v>
      </c>
      <c r="S539" s="391">
        <v>690</v>
      </c>
      <c r="T539" s="391">
        <v>706</v>
      </c>
      <c r="U539" s="391">
        <v>681</v>
      </c>
      <c r="V539" s="391">
        <v>701</v>
      </c>
      <c r="W539" s="391">
        <v>668</v>
      </c>
      <c r="X539" s="391">
        <v>736</v>
      </c>
      <c r="Y539" s="391">
        <v>797</v>
      </c>
      <c r="Z539" s="391">
        <v>705</v>
      </c>
      <c r="AA539" s="391">
        <v>728</v>
      </c>
      <c r="AB539" s="391">
        <v>743</v>
      </c>
      <c r="AC539" s="391">
        <v>712</v>
      </c>
      <c r="AD539" s="391">
        <v>685</v>
      </c>
      <c r="AE539" s="391">
        <v>703</v>
      </c>
      <c r="AF539" s="391">
        <v>631</v>
      </c>
      <c r="AG539" s="391">
        <v>607</v>
      </c>
      <c r="AH539" s="391">
        <v>663</v>
      </c>
      <c r="AI539" s="391">
        <v>707</v>
      </c>
      <c r="AJ539" s="391">
        <v>617</v>
      </c>
      <c r="AK539" s="391">
        <v>742</v>
      </c>
      <c r="AL539" s="391">
        <v>738</v>
      </c>
      <c r="AM539" s="391">
        <v>703</v>
      </c>
      <c r="AN539" s="391">
        <v>627</v>
      </c>
      <c r="AO539" s="391">
        <v>709</v>
      </c>
      <c r="AP539" s="391">
        <v>709</v>
      </c>
      <c r="AQ539" s="391">
        <v>708</v>
      </c>
      <c r="AR539" s="391">
        <v>684</v>
      </c>
      <c r="AS539" s="391">
        <v>668</v>
      </c>
      <c r="AT539" s="391">
        <v>702</v>
      </c>
      <c r="AU539" s="391">
        <v>662</v>
      </c>
      <c r="AV539" s="391">
        <v>570</v>
      </c>
      <c r="AW539" s="391">
        <v>567</v>
      </c>
      <c r="AX539" s="391">
        <v>554</v>
      </c>
      <c r="AY539" s="391">
        <v>571</v>
      </c>
      <c r="AZ539" s="391">
        <v>628</v>
      </c>
      <c r="BA539" s="391">
        <v>593</v>
      </c>
      <c r="BB539" s="391">
        <v>574</v>
      </c>
      <c r="BC539" s="391">
        <v>612</v>
      </c>
      <c r="BD539" s="391">
        <v>543</v>
      </c>
      <c r="BE539" s="391">
        <v>553</v>
      </c>
      <c r="BF539" s="391">
        <v>677</v>
      </c>
      <c r="BG539" s="391">
        <v>705</v>
      </c>
      <c r="BH539" s="391">
        <v>717</v>
      </c>
      <c r="BI539" s="391">
        <v>844</v>
      </c>
      <c r="BJ539" s="391">
        <v>869</v>
      </c>
      <c r="BK539" s="391">
        <v>859</v>
      </c>
      <c r="BL539" s="391">
        <v>988</v>
      </c>
      <c r="BM539" s="391">
        <v>867</v>
      </c>
      <c r="BN539" s="391">
        <v>1029</v>
      </c>
      <c r="BO539" s="391">
        <v>978</v>
      </c>
      <c r="BP539" s="391">
        <v>1087</v>
      </c>
      <c r="BQ539" s="391">
        <v>1057</v>
      </c>
      <c r="BR539" s="391">
        <v>1075</v>
      </c>
      <c r="BS539" s="391">
        <v>1088</v>
      </c>
      <c r="BT539" s="391">
        <v>1029</v>
      </c>
      <c r="BU539" s="391">
        <v>1010</v>
      </c>
      <c r="BV539" s="391">
        <v>1018</v>
      </c>
      <c r="BW539" s="391">
        <v>932</v>
      </c>
      <c r="BX539" s="391">
        <v>982</v>
      </c>
      <c r="BY539" s="391">
        <v>1048</v>
      </c>
      <c r="BZ539" s="391">
        <v>922</v>
      </c>
      <c r="CA539" s="391">
        <v>972</v>
      </c>
      <c r="CB539" s="391">
        <v>1010</v>
      </c>
      <c r="CC539" s="391">
        <v>969</v>
      </c>
      <c r="CD539" s="391">
        <v>930</v>
      </c>
      <c r="CE539" s="391">
        <v>1011</v>
      </c>
      <c r="CF539" s="391">
        <v>973</v>
      </c>
      <c r="CG539" s="391">
        <v>1071</v>
      </c>
      <c r="CH539" s="391">
        <v>1086</v>
      </c>
      <c r="CI539" s="391">
        <v>805</v>
      </c>
      <c r="CJ539" s="391">
        <v>772</v>
      </c>
      <c r="CK539" s="391">
        <v>887</v>
      </c>
      <c r="CL539" s="391">
        <v>757</v>
      </c>
      <c r="CM539" s="391">
        <v>615</v>
      </c>
      <c r="CN539" s="391">
        <v>529</v>
      </c>
      <c r="CO539" s="391">
        <v>559</v>
      </c>
      <c r="CP539" s="391">
        <v>525</v>
      </c>
      <c r="CQ539" s="391">
        <v>461</v>
      </c>
      <c r="CR539" s="391">
        <v>428</v>
      </c>
      <c r="CS539" s="391">
        <v>370</v>
      </c>
      <c r="CT539" s="391">
        <v>339</v>
      </c>
      <c r="CU539" s="391">
        <v>289</v>
      </c>
      <c r="CV539" s="391">
        <v>211</v>
      </c>
      <c r="CW539" s="391">
        <v>190</v>
      </c>
      <c r="CX539" s="391">
        <v>190</v>
      </c>
      <c r="CY539" s="391">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475</v>
      </c>
      <c r="B540" s="2" t="s">
        <v>372</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391">
        <v>1222</v>
      </c>
      <c r="N540" s="391">
        <v>1332</v>
      </c>
      <c r="O540" s="391">
        <v>1324</v>
      </c>
      <c r="P540" s="391">
        <v>1395</v>
      </c>
      <c r="Q540" s="391">
        <v>1416</v>
      </c>
      <c r="R540" s="391">
        <v>1433</v>
      </c>
      <c r="S540" s="391">
        <v>1422</v>
      </c>
      <c r="T540" s="391">
        <v>1437</v>
      </c>
      <c r="U540" s="391">
        <v>1487</v>
      </c>
      <c r="V540" s="391">
        <v>1539</v>
      </c>
      <c r="W540" s="391">
        <v>1476</v>
      </c>
      <c r="X540" s="391">
        <v>1589</v>
      </c>
      <c r="Y540" s="391">
        <v>1458</v>
      </c>
      <c r="Z540" s="391">
        <v>1482</v>
      </c>
      <c r="AA540" s="391">
        <v>1491</v>
      </c>
      <c r="AB540" s="391">
        <v>1361</v>
      </c>
      <c r="AC540" s="391">
        <v>1343</v>
      </c>
      <c r="AD540" s="391">
        <v>1313</v>
      </c>
      <c r="AE540" s="391">
        <v>1304</v>
      </c>
      <c r="AF540" s="391">
        <v>1380</v>
      </c>
      <c r="AG540" s="391">
        <v>1401</v>
      </c>
      <c r="AH540" s="391">
        <v>1525</v>
      </c>
      <c r="AI540" s="391">
        <v>1664</v>
      </c>
      <c r="AJ540" s="391">
        <v>1745</v>
      </c>
      <c r="AK540" s="391">
        <v>1582</v>
      </c>
      <c r="AL540" s="391">
        <v>1605</v>
      </c>
      <c r="AM540" s="391">
        <v>1564</v>
      </c>
      <c r="AN540" s="391">
        <v>1645</v>
      </c>
      <c r="AO540" s="391">
        <v>1657</v>
      </c>
      <c r="AP540" s="391">
        <v>1662</v>
      </c>
      <c r="AQ540" s="391">
        <v>1826</v>
      </c>
      <c r="AR540" s="391">
        <v>1654</v>
      </c>
      <c r="AS540" s="391">
        <v>1547</v>
      </c>
      <c r="AT540" s="391">
        <v>1568</v>
      </c>
      <c r="AU540" s="391">
        <v>1536</v>
      </c>
      <c r="AV540" s="391">
        <v>1514</v>
      </c>
      <c r="AW540" s="391">
        <v>1441</v>
      </c>
      <c r="AX540" s="391">
        <v>1469</v>
      </c>
      <c r="AY540" s="391">
        <v>1406</v>
      </c>
      <c r="AZ540" s="391">
        <v>1497</v>
      </c>
      <c r="BA540" s="391">
        <v>1537</v>
      </c>
      <c r="BB540" s="391">
        <v>1377</v>
      </c>
      <c r="BC540" s="391">
        <v>1245</v>
      </c>
      <c r="BD540" s="391">
        <v>1321</v>
      </c>
      <c r="BE540" s="391">
        <v>1193</v>
      </c>
      <c r="BF540" s="391">
        <v>1294</v>
      </c>
      <c r="BG540" s="391">
        <v>1309</v>
      </c>
      <c r="BH540" s="391">
        <v>1485</v>
      </c>
      <c r="BI540" s="391">
        <v>1556</v>
      </c>
      <c r="BJ540" s="391">
        <v>1674</v>
      </c>
      <c r="BK540" s="391">
        <v>1600</v>
      </c>
      <c r="BL540" s="391">
        <v>1660</v>
      </c>
      <c r="BM540" s="391">
        <v>1591</v>
      </c>
      <c r="BN540" s="391">
        <v>1678</v>
      </c>
      <c r="BO540" s="391">
        <v>1629</v>
      </c>
      <c r="BP540" s="391">
        <v>1683</v>
      </c>
      <c r="BQ540" s="391">
        <v>1651</v>
      </c>
      <c r="BR540" s="391">
        <v>1518</v>
      </c>
      <c r="BS540" s="391">
        <v>1648</v>
      </c>
      <c r="BT540" s="391">
        <v>1541</v>
      </c>
      <c r="BU540" s="391">
        <v>1398</v>
      </c>
      <c r="BV540" s="391">
        <v>1407</v>
      </c>
      <c r="BW540" s="391">
        <v>1430</v>
      </c>
      <c r="BX540" s="391">
        <v>1415</v>
      </c>
      <c r="BY540" s="391">
        <v>1243</v>
      </c>
      <c r="BZ540" s="391">
        <v>1212</v>
      </c>
      <c r="CA540" s="391">
        <v>1257</v>
      </c>
      <c r="CB540" s="391">
        <v>1235</v>
      </c>
      <c r="CC540" s="391">
        <v>1267</v>
      </c>
      <c r="CD540" s="391">
        <v>1242</v>
      </c>
      <c r="CE540" s="391">
        <v>1291</v>
      </c>
      <c r="CF540" s="391">
        <v>1296</v>
      </c>
      <c r="CG540" s="391">
        <v>1353</v>
      </c>
      <c r="CH540" s="391">
        <v>1414</v>
      </c>
      <c r="CI540" s="391">
        <v>1090</v>
      </c>
      <c r="CJ540" s="391">
        <v>1034</v>
      </c>
      <c r="CK540" s="391">
        <v>941</v>
      </c>
      <c r="CL540" s="391">
        <v>829</v>
      </c>
      <c r="CM540" s="391">
        <v>809</v>
      </c>
      <c r="CN540" s="391">
        <v>727</v>
      </c>
      <c r="CO540" s="391">
        <v>643</v>
      </c>
      <c r="CP540" s="391">
        <v>590</v>
      </c>
      <c r="CQ540" s="391">
        <v>557</v>
      </c>
      <c r="CR540" s="391">
        <v>451</v>
      </c>
      <c r="CS540" s="391">
        <v>410</v>
      </c>
      <c r="CT540" s="391">
        <v>387</v>
      </c>
      <c r="CU540" s="391">
        <v>367</v>
      </c>
      <c r="CV540" s="391">
        <v>285</v>
      </c>
      <c r="CW540" s="391">
        <v>222</v>
      </c>
      <c r="CX540" s="391">
        <v>174</v>
      </c>
      <c r="CY540" s="391">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475</v>
      </c>
      <c r="B541" s="2" t="s">
        <v>368</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391">
        <v>1062</v>
      </c>
      <c r="N541" s="391">
        <v>1200</v>
      </c>
      <c r="O541" s="391">
        <v>1245</v>
      </c>
      <c r="P541" s="391">
        <v>1233</v>
      </c>
      <c r="Q541" s="391">
        <v>1367</v>
      </c>
      <c r="R541" s="391">
        <v>1306</v>
      </c>
      <c r="S541" s="391">
        <v>1391</v>
      </c>
      <c r="T541" s="391">
        <v>1415</v>
      </c>
      <c r="U541" s="391">
        <v>1484</v>
      </c>
      <c r="V541" s="391">
        <v>1458</v>
      </c>
      <c r="W541" s="391">
        <v>1391</v>
      </c>
      <c r="X541" s="391">
        <v>1410</v>
      </c>
      <c r="Y541" s="391">
        <v>1428</v>
      </c>
      <c r="Z541" s="391">
        <v>1389</v>
      </c>
      <c r="AA541" s="391">
        <v>1380</v>
      </c>
      <c r="AB541" s="391">
        <v>1364</v>
      </c>
      <c r="AC541" s="391">
        <v>1376</v>
      </c>
      <c r="AD541" s="391">
        <v>1377</v>
      </c>
      <c r="AE541" s="391">
        <v>1386</v>
      </c>
      <c r="AF541" s="391">
        <v>1794</v>
      </c>
      <c r="AG541" s="391">
        <v>2463</v>
      </c>
      <c r="AH541" s="391">
        <v>2789</v>
      </c>
      <c r="AI541" s="391">
        <v>2556</v>
      </c>
      <c r="AJ541" s="391">
        <v>2324</v>
      </c>
      <c r="AK541" s="391">
        <v>2089</v>
      </c>
      <c r="AL541" s="391">
        <v>1797</v>
      </c>
      <c r="AM541" s="391">
        <v>1990</v>
      </c>
      <c r="AN541" s="391">
        <v>1956</v>
      </c>
      <c r="AO541" s="391">
        <v>1988</v>
      </c>
      <c r="AP541" s="391">
        <v>1865</v>
      </c>
      <c r="AQ541" s="391">
        <v>1910</v>
      </c>
      <c r="AR541" s="391">
        <v>1621</v>
      </c>
      <c r="AS541" s="391">
        <v>1509</v>
      </c>
      <c r="AT541" s="391">
        <v>1393</v>
      </c>
      <c r="AU541" s="391">
        <v>1547</v>
      </c>
      <c r="AV541" s="391">
        <v>1599</v>
      </c>
      <c r="AW541" s="391">
        <v>1491</v>
      </c>
      <c r="AX541" s="391">
        <v>1429</v>
      </c>
      <c r="AY541" s="391">
        <v>1524</v>
      </c>
      <c r="AZ541" s="391">
        <v>1500</v>
      </c>
      <c r="BA541" s="391">
        <v>1583</v>
      </c>
      <c r="BB541" s="391">
        <v>1335</v>
      </c>
      <c r="BC541" s="391">
        <v>1239</v>
      </c>
      <c r="BD541" s="391">
        <v>1464</v>
      </c>
      <c r="BE541" s="391">
        <v>1325</v>
      </c>
      <c r="BF541" s="391">
        <v>1324</v>
      </c>
      <c r="BG541" s="391">
        <v>1404</v>
      </c>
      <c r="BH541" s="391">
        <v>1449</v>
      </c>
      <c r="BI541" s="391">
        <v>1458</v>
      </c>
      <c r="BJ541" s="391">
        <v>1458</v>
      </c>
      <c r="BK541" s="391">
        <v>1423</v>
      </c>
      <c r="BL541" s="391">
        <v>1635</v>
      </c>
      <c r="BM541" s="391">
        <v>1553</v>
      </c>
      <c r="BN541" s="391">
        <v>1578</v>
      </c>
      <c r="BO541" s="391">
        <v>1551</v>
      </c>
      <c r="BP541" s="391">
        <v>1668</v>
      </c>
      <c r="BQ541" s="391">
        <v>1577</v>
      </c>
      <c r="BR541" s="391">
        <v>1494</v>
      </c>
      <c r="BS541" s="391">
        <v>1577</v>
      </c>
      <c r="BT541" s="391">
        <v>1447</v>
      </c>
      <c r="BU541" s="391">
        <v>1403</v>
      </c>
      <c r="BV541" s="391">
        <v>1347</v>
      </c>
      <c r="BW541" s="391">
        <v>1388</v>
      </c>
      <c r="BX541" s="391">
        <v>1310</v>
      </c>
      <c r="BY541" s="391">
        <v>1211</v>
      </c>
      <c r="BZ541" s="391">
        <v>1235</v>
      </c>
      <c r="CA541" s="391">
        <v>1225</v>
      </c>
      <c r="CB541" s="391">
        <v>1260</v>
      </c>
      <c r="CC541" s="391">
        <v>1233</v>
      </c>
      <c r="CD541" s="391">
        <v>1108</v>
      </c>
      <c r="CE541" s="391">
        <v>1217</v>
      </c>
      <c r="CF541" s="391">
        <v>1247</v>
      </c>
      <c r="CG541" s="391">
        <v>1268</v>
      </c>
      <c r="CH541" s="391">
        <v>1403</v>
      </c>
      <c r="CI541" s="391">
        <v>932</v>
      </c>
      <c r="CJ541" s="391">
        <v>978</v>
      </c>
      <c r="CK541" s="391">
        <v>948</v>
      </c>
      <c r="CL541" s="391">
        <v>921</v>
      </c>
      <c r="CM541" s="391">
        <v>767</v>
      </c>
      <c r="CN541" s="391">
        <v>684</v>
      </c>
      <c r="CO541" s="391">
        <v>670</v>
      </c>
      <c r="CP541" s="391">
        <v>608</v>
      </c>
      <c r="CQ541" s="391">
        <v>595</v>
      </c>
      <c r="CR541" s="391">
        <v>512</v>
      </c>
      <c r="CS541" s="391">
        <v>502</v>
      </c>
      <c r="CT541" s="391">
        <v>443</v>
      </c>
      <c r="CU541" s="391">
        <v>356</v>
      </c>
      <c r="CV541" s="391">
        <v>309</v>
      </c>
      <c r="CW541" s="391">
        <v>308</v>
      </c>
      <c r="CX541" s="391">
        <v>231</v>
      </c>
      <c r="CY541" s="391">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475</v>
      </c>
      <c r="B542" s="2" t="s">
        <v>423</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391">
        <v>485</v>
      </c>
      <c r="N542" s="391">
        <v>550</v>
      </c>
      <c r="O542" s="391">
        <v>490</v>
      </c>
      <c r="P542" s="391">
        <v>562</v>
      </c>
      <c r="Q542" s="391">
        <v>548</v>
      </c>
      <c r="R542" s="391">
        <v>531</v>
      </c>
      <c r="S542" s="391">
        <v>567</v>
      </c>
      <c r="T542" s="391">
        <v>567</v>
      </c>
      <c r="U542" s="391">
        <v>610</v>
      </c>
      <c r="V542" s="391">
        <v>603</v>
      </c>
      <c r="W542" s="391">
        <v>625</v>
      </c>
      <c r="X542" s="391">
        <v>576</v>
      </c>
      <c r="Y542" s="391">
        <v>580</v>
      </c>
      <c r="Z542" s="391">
        <v>554</v>
      </c>
      <c r="AA542" s="391">
        <v>566</v>
      </c>
      <c r="AB542" s="391">
        <v>572</v>
      </c>
      <c r="AC542" s="391">
        <v>489</v>
      </c>
      <c r="AD542" s="391">
        <v>508</v>
      </c>
      <c r="AE542" s="391">
        <v>499</v>
      </c>
      <c r="AF542" s="391">
        <v>490</v>
      </c>
      <c r="AG542" s="391">
        <v>495</v>
      </c>
      <c r="AH542" s="391">
        <v>508</v>
      </c>
      <c r="AI542" s="391">
        <v>513</v>
      </c>
      <c r="AJ542" s="391">
        <v>626</v>
      </c>
      <c r="AK542" s="391">
        <v>617</v>
      </c>
      <c r="AL542" s="391">
        <v>610</v>
      </c>
      <c r="AM542" s="391">
        <v>609</v>
      </c>
      <c r="AN542" s="391">
        <v>568</v>
      </c>
      <c r="AO542" s="391">
        <v>620</v>
      </c>
      <c r="AP542" s="391">
        <v>694</v>
      </c>
      <c r="AQ542" s="391">
        <v>633</v>
      </c>
      <c r="AR542" s="391">
        <v>654</v>
      </c>
      <c r="AS542" s="391">
        <v>553</v>
      </c>
      <c r="AT542" s="391">
        <v>547</v>
      </c>
      <c r="AU542" s="391">
        <v>608</v>
      </c>
      <c r="AV542" s="391">
        <v>595</v>
      </c>
      <c r="AW542" s="391">
        <v>582</v>
      </c>
      <c r="AX542" s="391">
        <v>573</v>
      </c>
      <c r="AY542" s="391">
        <v>539</v>
      </c>
      <c r="AZ542" s="391">
        <v>537</v>
      </c>
      <c r="BA542" s="391">
        <v>539</v>
      </c>
      <c r="BB542" s="391">
        <v>542</v>
      </c>
      <c r="BC542" s="391">
        <v>455</v>
      </c>
      <c r="BD542" s="391">
        <v>496</v>
      </c>
      <c r="BE542" s="391">
        <v>437</v>
      </c>
      <c r="BF542" s="391">
        <v>472</v>
      </c>
      <c r="BG542" s="391">
        <v>514</v>
      </c>
      <c r="BH542" s="391">
        <v>552</v>
      </c>
      <c r="BI542" s="391">
        <v>566</v>
      </c>
      <c r="BJ542" s="391">
        <v>627</v>
      </c>
      <c r="BK542" s="391">
        <v>649</v>
      </c>
      <c r="BL542" s="391">
        <v>654</v>
      </c>
      <c r="BM542" s="391">
        <v>620</v>
      </c>
      <c r="BN542" s="391">
        <v>627</v>
      </c>
      <c r="BO542" s="391">
        <v>636</v>
      </c>
      <c r="BP542" s="391">
        <v>723</v>
      </c>
      <c r="BQ542" s="391">
        <v>646</v>
      </c>
      <c r="BR542" s="391">
        <v>687</v>
      </c>
      <c r="BS542" s="391">
        <v>673</v>
      </c>
      <c r="BT542" s="391">
        <v>633</v>
      </c>
      <c r="BU542" s="391">
        <v>601</v>
      </c>
      <c r="BV542" s="391">
        <v>618</v>
      </c>
      <c r="BW542" s="391">
        <v>595</v>
      </c>
      <c r="BX542" s="391">
        <v>531</v>
      </c>
      <c r="BY542" s="391">
        <v>499</v>
      </c>
      <c r="BZ542" s="391">
        <v>483</v>
      </c>
      <c r="CA542" s="391">
        <v>550</v>
      </c>
      <c r="CB542" s="391">
        <v>494</v>
      </c>
      <c r="CC542" s="391">
        <v>502</v>
      </c>
      <c r="CD542" s="391">
        <v>529</v>
      </c>
      <c r="CE542" s="391">
        <v>499</v>
      </c>
      <c r="CF542" s="391">
        <v>498</v>
      </c>
      <c r="CG542" s="391">
        <v>520</v>
      </c>
      <c r="CH542" s="391">
        <v>577</v>
      </c>
      <c r="CI542" s="391">
        <v>416</v>
      </c>
      <c r="CJ542" s="391">
        <v>430</v>
      </c>
      <c r="CK542" s="391">
        <v>383</v>
      </c>
      <c r="CL542" s="391">
        <v>339</v>
      </c>
      <c r="CM542" s="391">
        <v>302</v>
      </c>
      <c r="CN542" s="391">
        <v>288</v>
      </c>
      <c r="CO542" s="391">
        <v>272</v>
      </c>
      <c r="CP542" s="391">
        <v>261</v>
      </c>
      <c r="CQ542" s="391">
        <v>252</v>
      </c>
      <c r="CR542" s="391">
        <v>199</v>
      </c>
      <c r="CS542" s="391">
        <v>182</v>
      </c>
      <c r="CT542" s="391">
        <v>161</v>
      </c>
      <c r="CU542" s="391">
        <v>162</v>
      </c>
      <c r="CV542" s="391">
        <v>148</v>
      </c>
      <c r="CW542" s="391">
        <v>104</v>
      </c>
      <c r="CX542" s="391">
        <v>81</v>
      </c>
      <c r="CY542" s="391">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475</v>
      </c>
      <c r="B543" s="2" t="s">
        <v>427</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391">
        <v>619</v>
      </c>
      <c r="N543" s="391">
        <v>646</v>
      </c>
      <c r="O543" s="391">
        <v>687</v>
      </c>
      <c r="P543" s="391">
        <v>784</v>
      </c>
      <c r="Q543" s="391">
        <v>753</v>
      </c>
      <c r="R543" s="391">
        <v>777</v>
      </c>
      <c r="S543" s="391">
        <v>790</v>
      </c>
      <c r="T543" s="391">
        <v>826</v>
      </c>
      <c r="U543" s="391">
        <v>843</v>
      </c>
      <c r="V543" s="391">
        <v>797</v>
      </c>
      <c r="W543" s="391">
        <v>875</v>
      </c>
      <c r="X543" s="391">
        <v>871</v>
      </c>
      <c r="Y543" s="391">
        <v>888</v>
      </c>
      <c r="Z543" s="391">
        <v>838</v>
      </c>
      <c r="AA543" s="391">
        <v>799</v>
      </c>
      <c r="AB543" s="391">
        <v>768</v>
      </c>
      <c r="AC543" s="391">
        <v>711</v>
      </c>
      <c r="AD543" s="391">
        <v>803</v>
      </c>
      <c r="AE543" s="391">
        <v>754</v>
      </c>
      <c r="AF543" s="391">
        <v>643</v>
      </c>
      <c r="AG543" s="391">
        <v>672</v>
      </c>
      <c r="AH543" s="391">
        <v>677</v>
      </c>
      <c r="AI543" s="391">
        <v>793</v>
      </c>
      <c r="AJ543" s="391">
        <v>749</v>
      </c>
      <c r="AK543" s="391">
        <v>782</v>
      </c>
      <c r="AL543" s="391">
        <v>802</v>
      </c>
      <c r="AM543" s="391">
        <v>820</v>
      </c>
      <c r="AN543" s="391">
        <v>738</v>
      </c>
      <c r="AO543" s="391">
        <v>744</v>
      </c>
      <c r="AP543" s="391">
        <v>854</v>
      </c>
      <c r="AQ543" s="391">
        <v>793</v>
      </c>
      <c r="AR543" s="391">
        <v>791</v>
      </c>
      <c r="AS543" s="391">
        <v>777</v>
      </c>
      <c r="AT543" s="391">
        <v>774</v>
      </c>
      <c r="AU543" s="391">
        <v>835</v>
      </c>
      <c r="AV543" s="391">
        <v>787</v>
      </c>
      <c r="AW543" s="391">
        <v>797</v>
      </c>
      <c r="AX543" s="391">
        <v>803</v>
      </c>
      <c r="AY543" s="391">
        <v>773</v>
      </c>
      <c r="AZ543" s="391">
        <v>901</v>
      </c>
      <c r="BA543" s="391">
        <v>873</v>
      </c>
      <c r="BB543" s="391">
        <v>855</v>
      </c>
      <c r="BC543" s="391">
        <v>780</v>
      </c>
      <c r="BD543" s="391">
        <v>803</v>
      </c>
      <c r="BE543" s="391">
        <v>810</v>
      </c>
      <c r="BF543" s="391">
        <v>822</v>
      </c>
      <c r="BG543" s="391">
        <v>819</v>
      </c>
      <c r="BH543" s="391">
        <v>873</v>
      </c>
      <c r="BI543" s="391">
        <v>945</v>
      </c>
      <c r="BJ543" s="391">
        <v>869</v>
      </c>
      <c r="BK543" s="391">
        <v>846</v>
      </c>
      <c r="BL543" s="391">
        <v>885</v>
      </c>
      <c r="BM543" s="391">
        <v>912</v>
      </c>
      <c r="BN543" s="391">
        <v>982</v>
      </c>
      <c r="BO543" s="391">
        <v>841</v>
      </c>
      <c r="BP543" s="391">
        <v>918</v>
      </c>
      <c r="BQ543" s="391">
        <v>944</v>
      </c>
      <c r="BR543" s="391">
        <v>918</v>
      </c>
      <c r="BS543" s="391">
        <v>933</v>
      </c>
      <c r="BT543" s="391">
        <v>920</v>
      </c>
      <c r="BU543" s="391">
        <v>871</v>
      </c>
      <c r="BV543" s="391">
        <v>850</v>
      </c>
      <c r="BW543" s="391">
        <v>813</v>
      </c>
      <c r="BX543" s="391">
        <v>816</v>
      </c>
      <c r="BY543" s="391">
        <v>776</v>
      </c>
      <c r="BZ543" s="391">
        <v>768</v>
      </c>
      <c r="CA543" s="391">
        <v>786</v>
      </c>
      <c r="CB543" s="391">
        <v>821</v>
      </c>
      <c r="CC543" s="391">
        <v>719</v>
      </c>
      <c r="CD543" s="391">
        <v>703</v>
      </c>
      <c r="CE543" s="391">
        <v>694</v>
      </c>
      <c r="CF543" s="391">
        <v>713</v>
      </c>
      <c r="CG543" s="391">
        <v>749</v>
      </c>
      <c r="CH543" s="391">
        <v>840</v>
      </c>
      <c r="CI543" s="391">
        <v>579</v>
      </c>
      <c r="CJ543" s="391">
        <v>592</v>
      </c>
      <c r="CK543" s="391">
        <v>627</v>
      </c>
      <c r="CL543" s="391">
        <v>526</v>
      </c>
      <c r="CM543" s="391">
        <v>456</v>
      </c>
      <c r="CN543" s="391">
        <v>420</v>
      </c>
      <c r="CO543" s="391">
        <v>391</v>
      </c>
      <c r="CP543" s="391">
        <v>370</v>
      </c>
      <c r="CQ543" s="391">
        <v>345</v>
      </c>
      <c r="CR543" s="391">
        <v>304</v>
      </c>
      <c r="CS543" s="391">
        <v>255</v>
      </c>
      <c r="CT543" s="391">
        <v>218</v>
      </c>
      <c r="CU543" s="391">
        <v>213</v>
      </c>
      <c r="CV543" s="391">
        <v>187</v>
      </c>
      <c r="CW543" s="391">
        <v>156</v>
      </c>
      <c r="CX543" s="391">
        <v>122</v>
      </c>
      <c r="CY543" s="391">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475</v>
      </c>
      <c r="B544" s="2" t="s">
        <v>446</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391">
        <v>718</v>
      </c>
      <c r="N544" s="391">
        <v>713</v>
      </c>
      <c r="O544" s="391">
        <v>739</v>
      </c>
      <c r="P544" s="391">
        <v>822</v>
      </c>
      <c r="Q544" s="391">
        <v>808</v>
      </c>
      <c r="R544" s="391">
        <v>793</v>
      </c>
      <c r="S544" s="391">
        <v>764</v>
      </c>
      <c r="T544" s="391">
        <v>871</v>
      </c>
      <c r="U544" s="391">
        <v>863</v>
      </c>
      <c r="V544" s="391">
        <v>917</v>
      </c>
      <c r="W544" s="391">
        <v>932</v>
      </c>
      <c r="X544" s="391">
        <v>916</v>
      </c>
      <c r="Y544" s="391">
        <v>858</v>
      </c>
      <c r="Z544" s="391">
        <v>884</v>
      </c>
      <c r="AA544" s="391">
        <v>866</v>
      </c>
      <c r="AB544" s="391">
        <v>851</v>
      </c>
      <c r="AC544" s="391">
        <v>792</v>
      </c>
      <c r="AD544" s="391">
        <v>756</v>
      </c>
      <c r="AE544" s="391">
        <v>750</v>
      </c>
      <c r="AF544" s="391">
        <v>717</v>
      </c>
      <c r="AG544" s="391">
        <v>692</v>
      </c>
      <c r="AH544" s="391">
        <v>716</v>
      </c>
      <c r="AI544" s="391">
        <v>771</v>
      </c>
      <c r="AJ544" s="391">
        <v>810</v>
      </c>
      <c r="AK544" s="391">
        <v>837</v>
      </c>
      <c r="AL544" s="391">
        <v>806</v>
      </c>
      <c r="AM544" s="391">
        <v>820</v>
      </c>
      <c r="AN544" s="391">
        <v>881</v>
      </c>
      <c r="AO544" s="391">
        <v>810</v>
      </c>
      <c r="AP544" s="391">
        <v>915</v>
      </c>
      <c r="AQ544" s="391">
        <v>845</v>
      </c>
      <c r="AR544" s="391">
        <v>911</v>
      </c>
      <c r="AS544" s="391">
        <v>916</v>
      </c>
      <c r="AT544" s="391">
        <v>852</v>
      </c>
      <c r="AU544" s="391">
        <v>836</v>
      </c>
      <c r="AV544" s="391">
        <v>951</v>
      </c>
      <c r="AW544" s="391">
        <v>838</v>
      </c>
      <c r="AX544" s="391">
        <v>896</v>
      </c>
      <c r="AY544" s="391">
        <v>850</v>
      </c>
      <c r="AZ544" s="391">
        <v>977</v>
      </c>
      <c r="BA544" s="391">
        <v>894</v>
      </c>
      <c r="BB544" s="391">
        <v>855</v>
      </c>
      <c r="BC544" s="391">
        <v>693</v>
      </c>
      <c r="BD544" s="391">
        <v>768</v>
      </c>
      <c r="BE544" s="391">
        <v>782</v>
      </c>
      <c r="BF544" s="391">
        <v>851</v>
      </c>
      <c r="BG544" s="391">
        <v>813</v>
      </c>
      <c r="BH544" s="391">
        <v>920</v>
      </c>
      <c r="BI544" s="391">
        <v>1020</v>
      </c>
      <c r="BJ544" s="391">
        <v>999</v>
      </c>
      <c r="BK544" s="391">
        <v>971</v>
      </c>
      <c r="BL544" s="391">
        <v>956</v>
      </c>
      <c r="BM544" s="391">
        <v>929</v>
      </c>
      <c r="BN544" s="391">
        <v>891</v>
      </c>
      <c r="BO544" s="391">
        <v>976</v>
      </c>
      <c r="BP544" s="391">
        <v>1000</v>
      </c>
      <c r="BQ544" s="391">
        <v>990</v>
      </c>
      <c r="BR544" s="391">
        <v>958</v>
      </c>
      <c r="BS544" s="391">
        <v>932</v>
      </c>
      <c r="BT544" s="391">
        <v>894</v>
      </c>
      <c r="BU544" s="391">
        <v>853</v>
      </c>
      <c r="BV544" s="391">
        <v>757</v>
      </c>
      <c r="BW544" s="391">
        <v>815</v>
      </c>
      <c r="BX544" s="391">
        <v>813</v>
      </c>
      <c r="BY544" s="391">
        <v>803</v>
      </c>
      <c r="BZ544" s="391">
        <v>734</v>
      </c>
      <c r="CA544" s="391">
        <v>762</v>
      </c>
      <c r="CB544" s="391">
        <v>767</v>
      </c>
      <c r="CC544" s="391">
        <v>726</v>
      </c>
      <c r="CD544" s="391">
        <v>706</v>
      </c>
      <c r="CE544" s="391">
        <v>708</v>
      </c>
      <c r="CF544" s="391">
        <v>765</v>
      </c>
      <c r="CG544" s="391">
        <v>780</v>
      </c>
      <c r="CH544" s="391">
        <v>836</v>
      </c>
      <c r="CI544" s="391">
        <v>631</v>
      </c>
      <c r="CJ544" s="391">
        <v>585</v>
      </c>
      <c r="CK544" s="391">
        <v>573</v>
      </c>
      <c r="CL544" s="391">
        <v>585</v>
      </c>
      <c r="CM544" s="391">
        <v>476</v>
      </c>
      <c r="CN544" s="391">
        <v>420</v>
      </c>
      <c r="CO544" s="391">
        <v>392</v>
      </c>
      <c r="CP544" s="391">
        <v>365</v>
      </c>
      <c r="CQ544" s="391">
        <v>354</v>
      </c>
      <c r="CR544" s="391">
        <v>293</v>
      </c>
      <c r="CS544" s="391">
        <v>274</v>
      </c>
      <c r="CT544" s="391">
        <v>239</v>
      </c>
      <c r="CU544" s="391">
        <v>188</v>
      </c>
      <c r="CV544" s="391">
        <v>194</v>
      </c>
      <c r="CW544" s="391">
        <v>157</v>
      </c>
      <c r="CX544" s="391">
        <v>147</v>
      </c>
      <c r="CY544" s="391">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77" customFormat="1" x14ac:dyDescent="0.3">
      <c r="A545" s="173"/>
      <c r="B545" s="183"/>
      <c r="C545" s="173"/>
      <c r="D545" s="175">
        <f>SUM(D523:D544)</f>
        <v>1240703</v>
      </c>
      <c r="E545" s="175">
        <f t="shared" ref="E545:L545" si="210">SUM(E523:E544)</f>
        <v>1299011</v>
      </c>
      <c r="F545" s="175">
        <f t="shared" si="210"/>
        <v>3169586</v>
      </c>
      <c r="G545" s="175">
        <f t="shared" si="210"/>
        <v>1563524</v>
      </c>
      <c r="H545" s="175">
        <f t="shared" si="210"/>
        <v>1606062</v>
      </c>
      <c r="I545" s="175">
        <f t="shared" si="210"/>
        <v>1240703</v>
      </c>
      <c r="J545" s="175">
        <f t="shared" si="210"/>
        <v>1299011</v>
      </c>
      <c r="K545" s="175">
        <f t="shared" si="210"/>
        <v>322821</v>
      </c>
      <c r="L545" s="175">
        <f t="shared" si="210"/>
        <v>307051</v>
      </c>
      <c r="M545" s="176"/>
      <c r="N545" s="176"/>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76"/>
      <c r="AL545" s="176"/>
      <c r="AM545" s="176"/>
      <c r="AN545" s="176"/>
      <c r="AO545" s="176"/>
      <c r="AP545" s="176"/>
      <c r="AQ545" s="176"/>
      <c r="AR545" s="176"/>
      <c r="AS545" s="176"/>
      <c r="AT545" s="176"/>
      <c r="AU545" s="176"/>
      <c r="AV545" s="176"/>
      <c r="AW545" s="176"/>
      <c r="AX545" s="176"/>
      <c r="AY545" s="176"/>
      <c r="AZ545" s="176"/>
      <c r="BA545" s="176"/>
      <c r="BB545" s="176"/>
      <c r="BC545" s="176"/>
      <c r="BD545" s="176"/>
      <c r="BE545" s="176"/>
      <c r="BF545" s="176"/>
      <c r="BG545" s="176"/>
      <c r="BH545" s="176"/>
      <c r="BI545" s="176"/>
      <c r="BJ545" s="176"/>
      <c r="BK545" s="176"/>
      <c r="BL545" s="176"/>
      <c r="BM545" s="176"/>
      <c r="BN545" s="176"/>
      <c r="BO545" s="176"/>
      <c r="BP545" s="176"/>
      <c r="BQ545" s="176"/>
      <c r="BR545" s="176"/>
      <c r="BS545" s="176"/>
      <c r="BT545" s="176"/>
      <c r="BU545" s="176"/>
      <c r="BV545" s="176"/>
      <c r="BW545" s="176"/>
      <c r="BX545" s="176"/>
      <c r="BY545" s="176"/>
      <c r="BZ545" s="176"/>
      <c r="CA545" s="176"/>
      <c r="CB545" s="176"/>
      <c r="CC545" s="176"/>
      <c r="CD545" s="176"/>
      <c r="CE545" s="176"/>
      <c r="CF545" s="176"/>
      <c r="CG545" s="176"/>
      <c r="CH545" s="176"/>
      <c r="CI545" s="176"/>
      <c r="CJ545" s="176"/>
      <c r="CK545" s="176"/>
      <c r="CL545" s="176"/>
      <c r="CM545" s="176"/>
      <c r="CN545" s="176"/>
      <c r="CO545" s="176"/>
      <c r="CP545" s="176"/>
      <c r="CQ545" s="176"/>
      <c r="CR545" s="176"/>
      <c r="CS545" s="176"/>
      <c r="CT545" s="176"/>
      <c r="CU545" s="176"/>
      <c r="CV545" s="176"/>
      <c r="CW545" s="176"/>
      <c r="CX545" s="176"/>
      <c r="CY545" s="176"/>
      <c r="CZ545" s="176"/>
      <c r="DA545" s="176"/>
      <c r="DB545" s="176"/>
      <c r="DC545" s="176"/>
      <c r="DD545" s="176"/>
      <c r="DE545" s="176"/>
      <c r="DF545" s="176"/>
      <c r="DG545" s="176"/>
      <c r="DH545" s="176"/>
      <c r="DI545" s="176"/>
      <c r="DJ545" s="176"/>
      <c r="DK545" s="176"/>
      <c r="DL545" s="176"/>
      <c r="DM545" s="176"/>
      <c r="DN545" s="176"/>
      <c r="DO545" s="176"/>
      <c r="DP545" s="176"/>
      <c r="DQ545" s="176"/>
      <c r="DR545" s="176"/>
      <c r="DS545" s="176"/>
      <c r="DT545" s="176"/>
      <c r="DU545" s="176"/>
      <c r="DV545" s="176"/>
      <c r="DW545" s="176"/>
      <c r="DX545" s="176"/>
      <c r="DY545" s="176"/>
      <c r="DZ545" s="176"/>
      <c r="EA545" s="176"/>
      <c r="EB545" s="176"/>
      <c r="EC545" s="176"/>
      <c r="ED545" s="176"/>
      <c r="EE545" s="176"/>
      <c r="EF545" s="176"/>
      <c r="EG545" s="176"/>
      <c r="EH545" s="176"/>
      <c r="EI545" s="176"/>
      <c r="EJ545" s="176"/>
      <c r="EK545" s="176"/>
      <c r="EL545" s="176"/>
      <c r="EM545" s="176"/>
      <c r="EN545" s="176"/>
      <c r="EO545" s="176"/>
      <c r="EP545" s="176"/>
      <c r="EQ545" s="176"/>
      <c r="ER545" s="176"/>
      <c r="ES545" s="176"/>
      <c r="ET545" s="176"/>
      <c r="EU545" s="176"/>
      <c r="EV545" s="176"/>
      <c r="EW545" s="176"/>
      <c r="EX545" s="176"/>
      <c r="EY545" s="176"/>
      <c r="EZ545" s="176"/>
      <c r="FA545" s="176"/>
      <c r="FB545" s="176"/>
      <c r="FC545" s="176"/>
      <c r="FD545" s="176"/>
      <c r="FE545" s="176"/>
      <c r="FF545" s="176"/>
      <c r="FG545" s="176"/>
      <c r="FH545" s="176"/>
      <c r="FI545" s="176"/>
      <c r="FJ545" s="176"/>
      <c r="FK545" s="176"/>
      <c r="FL545" s="176"/>
      <c r="FM545" s="176"/>
      <c r="FN545" s="176"/>
      <c r="FO545" s="176"/>
      <c r="FP545" s="176"/>
      <c r="FQ545" s="176"/>
      <c r="FR545" s="176"/>
      <c r="FS545" s="176"/>
      <c r="FT545" s="176"/>
      <c r="FU545" s="176"/>
      <c r="FV545" s="176"/>
      <c r="FW545" s="176"/>
      <c r="FX545" s="176"/>
      <c r="FY545" s="176"/>
      <c r="FZ545" s="176"/>
      <c r="GA545" s="176"/>
      <c r="GB545" s="176"/>
      <c r="GC545" s="176"/>
      <c r="GD545" s="176"/>
      <c r="GE545" s="176"/>
      <c r="GF545" s="176"/>
      <c r="GG545" s="176"/>
      <c r="GH545" s="176"/>
      <c r="GI545" s="176"/>
      <c r="GJ545" s="176"/>
      <c r="GK545" s="176"/>
      <c r="GL545" s="175"/>
    </row>
    <row r="546" spans="1:194" s="2" customFormat="1" x14ac:dyDescent="0.3">
      <c r="A546" s="52" t="s">
        <v>476</v>
      </c>
      <c r="B546" s="2" t="s">
        <v>393</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476</v>
      </c>
      <c r="B547" s="2" t="s">
        <v>418</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476</v>
      </c>
      <c r="B548" s="2" t="s">
        <v>419</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476</v>
      </c>
      <c r="B549" s="2" t="s">
        <v>394</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476</v>
      </c>
      <c r="B550" s="2" t="s">
        <v>395</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476</v>
      </c>
      <c r="B551" s="2" t="s">
        <v>420</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476</v>
      </c>
      <c r="B552" s="2" t="s">
        <v>397</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476</v>
      </c>
      <c r="B553" s="2" t="s">
        <v>399</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476</v>
      </c>
      <c r="B554" s="2" t="s">
        <v>400</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476</v>
      </c>
      <c r="B555" s="2" t="s">
        <v>401</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476</v>
      </c>
      <c r="B556" s="2" t="s">
        <v>402</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77" customFormat="1" x14ac:dyDescent="0.3">
      <c r="A557" s="173"/>
      <c r="B557" s="184"/>
      <c r="C557" s="173"/>
      <c r="D557" s="176">
        <f>SUM(D546:D556)</f>
        <v>707833</v>
      </c>
      <c r="E557" s="176">
        <f>SUM(E546:E556)</f>
        <v>746569</v>
      </c>
      <c r="F557" s="176">
        <f>SUM(F546:F556)</f>
        <v>1895510</v>
      </c>
      <c r="G557" s="176">
        <f>SUM(G546:G556)</f>
        <v>934155</v>
      </c>
      <c r="H557" s="176">
        <f>SUM(H546:H556)</f>
        <v>961355</v>
      </c>
      <c r="I557" s="175"/>
      <c r="J557" s="175"/>
      <c r="K557" s="176"/>
      <c r="L557" s="175"/>
      <c r="M557" s="176"/>
      <c r="N557" s="176"/>
      <c r="O557" s="176"/>
      <c r="P557" s="176"/>
      <c r="Q557" s="176"/>
      <c r="R557" s="176"/>
      <c r="S557" s="176"/>
      <c r="T557" s="176"/>
      <c r="U557" s="176"/>
      <c r="V557" s="176"/>
      <c r="W557" s="176"/>
      <c r="X557" s="176"/>
      <c r="Y557" s="176"/>
      <c r="Z557" s="176"/>
      <c r="AA557" s="176"/>
      <c r="AB557" s="176"/>
      <c r="AC557" s="176"/>
      <c r="AD557" s="176"/>
      <c r="AE557" s="176"/>
      <c r="AF557" s="176"/>
      <c r="AG557" s="176"/>
      <c r="AH557" s="176"/>
      <c r="AI557" s="176"/>
      <c r="AJ557" s="176"/>
      <c r="AK557" s="176"/>
      <c r="AL557" s="176"/>
      <c r="AM557" s="176"/>
      <c r="AN557" s="176"/>
      <c r="AO557" s="176"/>
      <c r="AP557" s="176"/>
      <c r="AQ557" s="176"/>
      <c r="AR557" s="176"/>
      <c r="AS557" s="176"/>
      <c r="AT557" s="176"/>
      <c r="AU557" s="176"/>
      <c r="AV557" s="176"/>
      <c r="AW557" s="176"/>
      <c r="AX557" s="176"/>
      <c r="AY557" s="176"/>
      <c r="AZ557" s="176"/>
      <c r="BA557" s="176"/>
      <c r="BB557" s="176"/>
      <c r="BC557" s="176"/>
      <c r="BD557" s="176"/>
      <c r="BE557" s="176"/>
      <c r="BF557" s="176"/>
      <c r="BG557" s="176"/>
      <c r="BH557" s="176"/>
      <c r="BI557" s="176"/>
      <c r="BJ557" s="176"/>
      <c r="BK557" s="176"/>
      <c r="BL557" s="176"/>
      <c r="BM557" s="176"/>
      <c r="BN557" s="176"/>
      <c r="BO557" s="176"/>
      <c r="BP557" s="176"/>
      <c r="BQ557" s="176"/>
      <c r="BR557" s="176"/>
      <c r="BS557" s="176"/>
      <c r="BT557" s="176"/>
      <c r="BU557" s="176"/>
      <c r="BV557" s="176"/>
      <c r="BW557" s="176"/>
      <c r="BX557" s="176"/>
      <c r="BY557" s="176"/>
      <c r="BZ557" s="176"/>
      <c r="CA557" s="176"/>
      <c r="CB557" s="176"/>
      <c r="CC557" s="176"/>
      <c r="CD557" s="176"/>
      <c r="CE557" s="176"/>
      <c r="CF557" s="176"/>
      <c r="CG557" s="176"/>
      <c r="CH557" s="176"/>
      <c r="CI557" s="176"/>
      <c r="CJ557" s="176"/>
      <c r="CK557" s="176"/>
      <c r="CL557" s="176"/>
      <c r="CM557" s="176"/>
      <c r="CN557" s="176"/>
      <c r="CO557" s="176"/>
      <c r="CP557" s="176"/>
      <c r="CQ557" s="176"/>
      <c r="CR557" s="176"/>
      <c r="CS557" s="176"/>
      <c r="CT557" s="176"/>
      <c r="CU557" s="176"/>
      <c r="CV557" s="176"/>
      <c r="CW557" s="176"/>
      <c r="CX557" s="176"/>
      <c r="CY557" s="175"/>
      <c r="CZ557" s="176"/>
      <c r="DA557" s="176"/>
      <c r="DB557" s="176"/>
      <c r="DC557" s="176"/>
      <c r="DD557" s="176"/>
      <c r="DE557" s="176"/>
      <c r="DF557" s="176"/>
      <c r="DG557" s="176"/>
      <c r="DH557" s="176"/>
      <c r="DI557" s="176"/>
      <c r="DJ557" s="176"/>
      <c r="DK557" s="176"/>
      <c r="DL557" s="176"/>
      <c r="DM557" s="176"/>
      <c r="DN557" s="176"/>
      <c r="DO557" s="176"/>
      <c r="DP557" s="176"/>
      <c r="DQ557" s="176"/>
      <c r="DR557" s="176"/>
      <c r="DS557" s="176"/>
      <c r="DT557" s="176"/>
      <c r="DU557" s="176"/>
      <c r="DV557" s="176"/>
      <c r="DW557" s="176"/>
      <c r="DX557" s="176"/>
      <c r="DY557" s="176"/>
      <c r="DZ557" s="176"/>
      <c r="EA557" s="176"/>
      <c r="EB557" s="176"/>
      <c r="EC557" s="176"/>
      <c r="ED557" s="176"/>
      <c r="EE557" s="176"/>
      <c r="EF557" s="176"/>
      <c r="EG557" s="176"/>
      <c r="EH557" s="176"/>
      <c r="EI557" s="176"/>
      <c r="EJ557" s="176"/>
      <c r="EK557" s="176"/>
      <c r="EL557" s="176"/>
      <c r="EM557" s="176"/>
      <c r="EN557" s="176"/>
      <c r="EO557" s="176"/>
      <c r="EP557" s="176"/>
      <c r="EQ557" s="176"/>
      <c r="ER557" s="176"/>
      <c r="ES557" s="176"/>
      <c r="ET557" s="176"/>
      <c r="EU557" s="176"/>
      <c r="EV557" s="176"/>
      <c r="EW557" s="176"/>
      <c r="EX557" s="176"/>
      <c r="EY557" s="176"/>
      <c r="EZ557" s="176"/>
      <c r="FA557" s="176"/>
      <c r="FB557" s="176"/>
      <c r="FC557" s="176"/>
      <c r="FD557" s="176"/>
      <c r="FE557" s="176"/>
      <c r="FF557" s="176"/>
      <c r="FG557" s="176"/>
      <c r="FH557" s="176"/>
      <c r="FI557" s="176"/>
      <c r="FJ557" s="176"/>
      <c r="FK557" s="176"/>
      <c r="FL557" s="176"/>
      <c r="FM557" s="176"/>
      <c r="FN557" s="176"/>
      <c r="FO557" s="176"/>
      <c r="FP557" s="176"/>
      <c r="FQ557" s="176"/>
      <c r="FR557" s="176"/>
      <c r="FS557" s="176"/>
      <c r="FT557" s="176"/>
      <c r="FU557" s="176"/>
      <c r="FV557" s="176"/>
      <c r="FW557" s="176"/>
      <c r="FX557" s="176"/>
      <c r="FY557" s="176"/>
      <c r="FZ557" s="176"/>
      <c r="GA557" s="176"/>
      <c r="GB557" s="176"/>
      <c r="GC557" s="176"/>
      <c r="GD557" s="176"/>
      <c r="GE557" s="176"/>
      <c r="GF557" s="176"/>
      <c r="GG557" s="176"/>
      <c r="GH557" s="176"/>
      <c r="GI557" s="176"/>
      <c r="GJ557" s="176"/>
      <c r="GK557" s="176"/>
      <c r="GL557" s="175"/>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719</v>
      </c>
      <c r="D559" s="406" t="s">
        <v>720</v>
      </c>
      <c r="E559" s="406" t="s">
        <v>721</v>
      </c>
      <c r="F559" s="406" t="s">
        <v>722</v>
      </c>
      <c r="G559" s="406" t="s">
        <v>723</v>
      </c>
      <c r="H559" s="406" t="s">
        <v>724</v>
      </c>
      <c r="I559" s="406" t="s">
        <v>725</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726</v>
      </c>
      <c r="D560" s="617" t="s">
        <v>727</v>
      </c>
      <c r="E560" s="618"/>
      <c r="F560" s="618"/>
      <c r="G560" s="618"/>
      <c r="H560" s="618"/>
      <c r="I560" s="619"/>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05" t="s">
        <v>736</v>
      </c>
      <c r="D561" s="457"/>
      <c r="E561" s="457"/>
      <c r="F561" s="457"/>
      <c r="G561" s="457"/>
      <c r="H561" s="457"/>
      <c r="I561" s="457"/>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05" t="s">
        <v>740</v>
      </c>
      <c r="D562" s="457">
        <v>1.0084713674792447</v>
      </c>
      <c r="E562" s="457">
        <v>1.012558766876926</v>
      </c>
      <c r="F562" s="457">
        <v>1.0164706229364109</v>
      </c>
      <c r="G562" s="457">
        <v>1.0201553531133736</v>
      </c>
      <c r="H562" s="457">
        <v>1.0235742483952912</v>
      </c>
      <c r="I562" s="457">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05" t="s">
        <v>734</v>
      </c>
      <c r="D563" s="457">
        <v>0.97911366120419119</v>
      </c>
      <c r="E563" s="457">
        <v>0.96505936183655627</v>
      </c>
      <c r="F563" s="457">
        <v>0.94901616112315001</v>
      </c>
      <c r="G563" s="457">
        <v>0.93508333165134838</v>
      </c>
      <c r="H563" s="457">
        <v>0.9222712546323395</v>
      </c>
      <c r="I563" s="457">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05" t="s">
        <v>761</v>
      </c>
      <c r="D564" s="457">
        <v>1.0501308817348203</v>
      </c>
      <c r="E564" s="457">
        <v>1.0744077400525671</v>
      </c>
      <c r="F564" s="457">
        <v>1.0955667624449938</v>
      </c>
      <c r="G564" s="457">
        <v>1.1079906380704687</v>
      </c>
      <c r="H564" s="457">
        <v>1.1107920201570887</v>
      </c>
      <c r="I564" s="457">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05" t="s">
        <v>728</v>
      </c>
      <c r="D565" s="457">
        <v>1.0021244015688702</v>
      </c>
      <c r="E565" s="457">
        <v>1.0004900238876309</v>
      </c>
      <c r="F565" s="457">
        <v>0.99650095160224417</v>
      </c>
      <c r="G565" s="457">
        <v>0.99110812543288473</v>
      </c>
      <c r="H565" s="457">
        <v>0.9833550643960518</v>
      </c>
      <c r="I565" s="457">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05" t="s">
        <v>735</v>
      </c>
      <c r="D566" s="457">
        <v>0.99814913154892626</v>
      </c>
      <c r="E566" s="457">
        <v>0.99606252583011812</v>
      </c>
      <c r="F566" s="457">
        <v>0.99474491881213067</v>
      </c>
      <c r="G566" s="457">
        <v>0.99345811966553155</v>
      </c>
      <c r="H566" s="457">
        <v>0.99277041951420775</v>
      </c>
      <c r="I566" s="457">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05" t="s">
        <v>729</v>
      </c>
      <c r="D567" s="457">
        <v>1.0101978885143685</v>
      </c>
      <c r="E567" s="457">
        <v>1.0158417431734368</v>
      </c>
      <c r="F567" s="457">
        <v>1.0219028338714957</v>
      </c>
      <c r="G567" s="457">
        <v>1.0280568686265446</v>
      </c>
      <c r="H567" s="457">
        <v>1.0345147935582482</v>
      </c>
      <c r="I567" s="457">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05" t="s">
        <v>730</v>
      </c>
      <c r="D568" s="457">
        <v>1.0179895480811041</v>
      </c>
      <c r="E568" s="457">
        <v>1.0270245103407745</v>
      </c>
      <c r="F568" s="457">
        <v>1.035680022619258</v>
      </c>
      <c r="G568" s="457">
        <v>1.044587575347828</v>
      </c>
      <c r="H568" s="457">
        <v>1.0533108586534927</v>
      </c>
      <c r="I568" s="457">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05" t="s">
        <v>732</v>
      </c>
      <c r="D569" s="457">
        <v>1.025459585029741</v>
      </c>
      <c r="E569" s="457">
        <v>1.0362883746720766</v>
      </c>
      <c r="F569" s="457">
        <v>1.0456150301831861</v>
      </c>
      <c r="G569" s="457">
        <v>1.0541139681739078</v>
      </c>
      <c r="H569" s="457">
        <v>1.0617518973784201</v>
      </c>
      <c r="I569" s="457">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05" t="s">
        <v>731</v>
      </c>
      <c r="D570" s="457">
        <v>1.0176309601745992</v>
      </c>
      <c r="E570" s="457">
        <v>1.026721384011922</v>
      </c>
      <c r="F570" s="457">
        <v>1.0353097334700412</v>
      </c>
      <c r="G570" s="457">
        <v>1.0443529299521672</v>
      </c>
      <c r="H570" s="457">
        <v>1.0531269671200225</v>
      </c>
      <c r="I570" s="457">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05" t="s">
        <v>733</v>
      </c>
      <c r="D571" s="457">
        <v>1.0262012632924804</v>
      </c>
      <c r="E571" s="457">
        <v>1.0377419172898725</v>
      </c>
      <c r="F571" s="457">
        <v>1.0474318943272938</v>
      </c>
      <c r="G571" s="457">
        <v>1.0562455260408008</v>
      </c>
      <c r="H571" s="457">
        <v>1.0640586503393024</v>
      </c>
      <c r="I571" s="457">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05" t="s">
        <v>758</v>
      </c>
      <c r="D572" s="457">
        <v>1.0178171842817774</v>
      </c>
      <c r="E572" s="457">
        <v>1.0268788054668254</v>
      </c>
      <c r="F572" s="457">
        <v>1.0355020343395345</v>
      </c>
      <c r="G572" s="457">
        <v>1.0444747874619096</v>
      </c>
      <c r="H572" s="457">
        <v>1.0532224668176333</v>
      </c>
      <c r="I572" s="457">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05" t="s">
        <v>759</v>
      </c>
      <c r="D573" s="457">
        <v>1.0258121374506908</v>
      </c>
      <c r="E573" s="457">
        <v>1.0369793076474678</v>
      </c>
      <c r="F573" s="457">
        <v>1.0464786659194905</v>
      </c>
      <c r="G573" s="457">
        <v>1.0551271917293508</v>
      </c>
      <c r="H573" s="457">
        <v>1.0628483988963264</v>
      </c>
      <c r="I573" s="457">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05" t="s">
        <v>760</v>
      </c>
      <c r="D574" s="457">
        <v>1.0365941840145607</v>
      </c>
      <c r="E574" s="457">
        <v>1.0572178180655467</v>
      </c>
      <c r="F574" s="457">
        <v>1.0785254514512732</v>
      </c>
      <c r="G574" s="457">
        <v>1.0997637625585324</v>
      </c>
      <c r="H574" s="457">
        <v>1.1201767945027068</v>
      </c>
      <c r="I574" s="457">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05" t="s">
        <v>762</v>
      </c>
      <c r="D575" s="457">
        <v>1.0078587000810717</v>
      </c>
      <c r="E575" s="457">
        <v>1.0115906567364388</v>
      </c>
      <c r="F575" s="457">
        <v>1.0151771324716494</v>
      </c>
      <c r="G575" s="457">
        <v>1.0185646395951737</v>
      </c>
      <c r="H575" s="457">
        <v>1.0217137974440724</v>
      </c>
      <c r="I575" s="457">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05"/>
      <c r="D576" s="457"/>
      <c r="E576" s="457"/>
      <c r="F576" s="457"/>
      <c r="G576" s="457"/>
      <c r="H576" s="457"/>
      <c r="I576" s="457"/>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sheetProtection algorithmName="SHA-512" hashValue="R7F18ALWtLzQA2l1dfFcwQTugbt4m4chRz8yk3k2TJSYe1Zk3r4raVqeui4vArkpk/yZbCm+oe3cbIUKyRc3Ag==" saltValue="kKe82sNFt0kvVHHnyfjNwQ==" spinCount="100000" sheet="1" objects="1" scenarios="1"/>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6"/>
  <sheetViews>
    <sheetView showGridLines="0" zoomScale="55" zoomScaleNormal="55" workbookViewId="0"/>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60" customHeight="1" x14ac:dyDescent="0.35">
      <c r="A1" s="490" t="s">
        <v>822</v>
      </c>
      <c r="B1" s="357" t="s">
        <v>3</v>
      </c>
      <c r="C1" s="357" t="s">
        <v>3</v>
      </c>
      <c r="D1" s="357" t="s">
        <v>3</v>
      </c>
      <c r="E1" s="357" t="s">
        <v>3</v>
      </c>
      <c r="F1" s="357" t="s">
        <v>3</v>
      </c>
      <c r="G1" s="357" t="s">
        <v>3</v>
      </c>
      <c r="H1" s="357" t="s">
        <v>3</v>
      </c>
      <c r="I1" s="357" t="s">
        <v>3</v>
      </c>
      <c r="J1" s="357" t="s">
        <v>3</v>
      </c>
      <c r="K1" s="357" t="s">
        <v>3</v>
      </c>
      <c r="L1" s="357" t="s">
        <v>3</v>
      </c>
    </row>
    <row r="2" spans="1:12" ht="30" customHeight="1" x14ac:dyDescent="0.35">
      <c r="A2" s="226" t="s">
        <v>34</v>
      </c>
      <c r="B2" s="384" t="s">
        <v>3</v>
      </c>
      <c r="C2" s="385" t="s">
        <v>3</v>
      </c>
      <c r="D2" s="385" t="s">
        <v>3</v>
      </c>
      <c r="E2" s="357" t="s">
        <v>3</v>
      </c>
      <c r="F2" s="355" t="s">
        <v>3</v>
      </c>
      <c r="G2" s="355" t="s">
        <v>3</v>
      </c>
      <c r="H2" s="355" t="s">
        <v>3</v>
      </c>
      <c r="I2" s="355" t="s">
        <v>3</v>
      </c>
      <c r="J2" s="355" t="s">
        <v>3</v>
      </c>
      <c r="K2" s="355" t="s">
        <v>3</v>
      </c>
      <c r="L2" s="355" t="s">
        <v>3</v>
      </c>
    </row>
    <row r="3" spans="1:12" ht="21.75" customHeight="1" x14ac:dyDescent="0.35">
      <c r="A3" s="415" t="s">
        <v>741</v>
      </c>
      <c r="B3" s="385"/>
      <c r="C3" s="385"/>
      <c r="D3" s="385"/>
      <c r="E3" s="357"/>
      <c r="F3" s="355"/>
      <c r="G3" s="355"/>
      <c r="H3" s="355"/>
    </row>
    <row r="4" spans="1:12" ht="18" customHeight="1" x14ac:dyDescent="0.35">
      <c r="A4" s="444" t="s">
        <v>768</v>
      </c>
      <c r="B4" s="360"/>
      <c r="C4" s="360"/>
      <c r="D4" s="360"/>
      <c r="E4" s="357"/>
      <c r="F4" s="355"/>
      <c r="G4" s="355"/>
      <c r="H4" s="355"/>
    </row>
    <row r="5" spans="1:12" ht="18" customHeight="1" thickBot="1" x14ac:dyDescent="0.4">
      <c r="A5" s="416"/>
      <c r="B5" s="360"/>
      <c r="C5" s="360"/>
      <c r="D5" s="360"/>
      <c r="E5" s="357"/>
      <c r="F5" s="355"/>
      <c r="G5" s="355"/>
      <c r="H5" s="355"/>
    </row>
    <row r="6" spans="1:12" ht="25.4" customHeight="1" x14ac:dyDescent="0.3">
      <c r="A6" s="544" t="s">
        <v>495</v>
      </c>
      <c r="B6" s="486">
        <v>1</v>
      </c>
      <c r="C6" s="545" t="s">
        <v>3</v>
      </c>
      <c r="D6" s="546" t="s">
        <v>3</v>
      </c>
      <c r="E6" s="546" t="s">
        <v>3</v>
      </c>
      <c r="F6" s="546" t="s">
        <v>3</v>
      </c>
      <c r="G6" s="546" t="s">
        <v>3</v>
      </c>
      <c r="H6" s="546" t="s">
        <v>3</v>
      </c>
      <c r="I6" s="546" t="s">
        <v>3</v>
      </c>
      <c r="J6" s="546" t="s">
        <v>3</v>
      </c>
      <c r="K6" s="546" t="s">
        <v>3</v>
      </c>
      <c r="L6" s="546" t="s">
        <v>3</v>
      </c>
    </row>
    <row r="7" spans="1:12" ht="25.4" customHeight="1" x14ac:dyDescent="0.3">
      <c r="A7" s="547" t="s">
        <v>496</v>
      </c>
      <c r="B7" s="487" t="s">
        <v>288</v>
      </c>
      <c r="C7" s="545" t="s">
        <v>3</v>
      </c>
      <c r="D7" s="546" t="s">
        <v>3</v>
      </c>
      <c r="E7" s="546" t="s">
        <v>3</v>
      </c>
      <c r="F7" s="546" t="s">
        <v>3</v>
      </c>
      <c r="G7" s="546" t="s">
        <v>3</v>
      </c>
      <c r="H7" s="546" t="s">
        <v>3</v>
      </c>
      <c r="I7" s="546" t="s">
        <v>3</v>
      </c>
      <c r="J7" s="546" t="s">
        <v>3</v>
      </c>
      <c r="K7" s="546" t="s">
        <v>3</v>
      </c>
      <c r="L7" s="546" t="s">
        <v>3</v>
      </c>
    </row>
    <row r="8" spans="1:12" ht="25.4" customHeight="1" x14ac:dyDescent="0.3">
      <c r="A8" s="547" t="s">
        <v>5</v>
      </c>
      <c r="B8" s="487" t="s">
        <v>37</v>
      </c>
      <c r="C8" s="545" t="s">
        <v>3</v>
      </c>
      <c r="D8" s="546" t="s">
        <v>3</v>
      </c>
      <c r="E8" s="546" t="s">
        <v>3</v>
      </c>
      <c r="F8" s="546" t="s">
        <v>3</v>
      </c>
      <c r="G8" s="546" t="s">
        <v>3</v>
      </c>
      <c r="H8" s="546" t="s">
        <v>3</v>
      </c>
      <c r="I8" s="546" t="s">
        <v>3</v>
      </c>
      <c r="J8" s="546" t="s">
        <v>3</v>
      </c>
      <c r="K8" s="546" t="s">
        <v>3</v>
      </c>
      <c r="L8" s="546" t="s">
        <v>3</v>
      </c>
    </row>
    <row r="9" spans="1:12" ht="25.4" customHeight="1" thickBot="1" x14ac:dyDescent="0.35">
      <c r="A9" s="488" t="s">
        <v>555</v>
      </c>
      <c r="B9" s="489"/>
      <c r="C9" s="545" t="s">
        <v>3</v>
      </c>
      <c r="D9" s="546" t="s">
        <v>3</v>
      </c>
      <c r="E9" s="546" t="s">
        <v>3</v>
      </c>
      <c r="F9" s="546" t="s">
        <v>3</v>
      </c>
      <c r="G9" s="546" t="s">
        <v>3</v>
      </c>
      <c r="H9" s="546" t="s">
        <v>3</v>
      </c>
      <c r="I9" s="546" t="s">
        <v>3</v>
      </c>
      <c r="J9" s="546" t="s">
        <v>3</v>
      </c>
      <c r="K9" s="546" t="s">
        <v>3</v>
      </c>
      <c r="L9" s="546" t="s">
        <v>3</v>
      </c>
    </row>
    <row r="10" spans="1:12" ht="25" customHeight="1" thickBot="1" x14ac:dyDescent="0.35">
      <c r="A10" s="488" t="s">
        <v>742</v>
      </c>
      <c r="B10" s="489"/>
      <c r="C10" s="545"/>
      <c r="D10" s="546"/>
      <c r="E10" s="546"/>
      <c r="F10" s="546"/>
      <c r="G10" s="546" t="s">
        <v>3</v>
      </c>
      <c r="H10" s="546" t="s">
        <v>3</v>
      </c>
      <c r="I10" s="546" t="s">
        <v>3</v>
      </c>
      <c r="J10" s="546" t="s">
        <v>3</v>
      </c>
      <c r="K10" s="548"/>
      <c r="L10" s="548"/>
    </row>
    <row r="11" spans="1:12" ht="14.15" customHeight="1" thickBot="1" x14ac:dyDescent="0.35">
      <c r="A11" s="549" t="s">
        <v>3</v>
      </c>
      <c r="B11" s="550" t="s">
        <v>3</v>
      </c>
      <c r="C11" s="545" t="s">
        <v>3</v>
      </c>
      <c r="D11" s="546" t="s">
        <v>3</v>
      </c>
      <c r="E11" s="546" t="s">
        <v>3</v>
      </c>
      <c r="F11" s="546" t="s">
        <v>3</v>
      </c>
      <c r="G11" s="546" t="s">
        <v>3</v>
      </c>
      <c r="H11" s="546" t="s">
        <v>3</v>
      </c>
      <c r="I11" s="546" t="s">
        <v>3</v>
      </c>
      <c r="J11" s="546" t="s">
        <v>3</v>
      </c>
      <c r="K11" s="546" t="s">
        <v>3</v>
      </c>
      <c r="L11" s="546" t="s">
        <v>3</v>
      </c>
    </row>
    <row r="12" spans="1:12" ht="75" customHeight="1" x14ac:dyDescent="0.4">
      <c r="A12" s="551"/>
      <c r="B12" s="552" t="s">
        <v>571</v>
      </c>
      <c r="C12" s="552" t="s">
        <v>571</v>
      </c>
      <c r="D12" s="553" t="s">
        <v>718</v>
      </c>
      <c r="E12" s="554" t="s">
        <v>718</v>
      </c>
      <c r="F12" s="555"/>
      <c r="G12" s="556" t="s">
        <v>484</v>
      </c>
      <c r="H12" s="557" t="s">
        <v>484</v>
      </c>
      <c r="I12" s="556" t="s">
        <v>572</v>
      </c>
      <c r="J12" s="558" t="s">
        <v>572</v>
      </c>
      <c r="K12" s="559" t="s">
        <v>3</v>
      </c>
      <c r="L12" s="560" t="s">
        <v>457</v>
      </c>
    </row>
    <row r="13" spans="1:12" s="199" customFormat="1" ht="30" customHeight="1" x14ac:dyDescent="0.3">
      <c r="A13" s="561" t="s">
        <v>743</v>
      </c>
      <c r="B13" s="562" t="s">
        <v>483</v>
      </c>
      <c r="C13" s="563" t="s">
        <v>485</v>
      </c>
      <c r="D13" s="562" t="s">
        <v>483</v>
      </c>
      <c r="E13" s="563" t="s">
        <v>485</v>
      </c>
      <c r="F13" s="548"/>
      <c r="G13" s="564" t="s">
        <v>483</v>
      </c>
      <c r="H13" s="563" t="s">
        <v>485</v>
      </c>
      <c r="I13" s="564" t="s">
        <v>483</v>
      </c>
      <c r="J13" s="563" t="s">
        <v>485</v>
      </c>
      <c r="K13" s="546" t="s">
        <v>3</v>
      </c>
      <c r="L13" s="546" t="s">
        <v>3</v>
      </c>
    </row>
    <row r="14" spans="1:12" s="199" customFormat="1" ht="30" customHeight="1" x14ac:dyDescent="0.35">
      <c r="A14" s="565" t="s">
        <v>769</v>
      </c>
      <c r="B14" s="566"/>
      <c r="C14" s="567">
        <f>IF(OR(B10&gt;"",'Population selection'!J23="",),B10,'Population selection'!J14)</f>
        <v>44456850</v>
      </c>
      <c r="D14" s="568"/>
      <c r="E14" s="567">
        <f>C14</f>
        <v>44456850</v>
      </c>
      <c r="F14" s="548"/>
      <c r="G14" s="569"/>
      <c r="H14" s="567">
        <f>C14</f>
        <v>44456850</v>
      </c>
      <c r="I14" s="569"/>
      <c r="J14" s="567">
        <f>E14</f>
        <v>44456850</v>
      </c>
      <c r="K14" s="570" t="s">
        <v>3</v>
      </c>
      <c r="L14" s="571" t="s">
        <v>737</v>
      </c>
    </row>
    <row r="15" spans="1:12" s="199" customFormat="1" ht="30" customHeight="1" x14ac:dyDescent="0.3">
      <c r="A15" s="572" t="s">
        <v>770</v>
      </c>
      <c r="B15" s="573"/>
      <c r="C15" s="567">
        <f>IF(OR(B10&gt;"",'Population selection'!J23="",),B10,'Population selection'!J14*('Resource impact over time'!G11))</f>
        <v>46263200</v>
      </c>
      <c r="D15" s="548"/>
      <c r="E15" s="567">
        <f>C15</f>
        <v>46263200</v>
      </c>
      <c r="F15" s="548"/>
      <c r="G15" s="574"/>
      <c r="H15" s="567">
        <f>C15</f>
        <v>46263200</v>
      </c>
      <c r="I15" s="569"/>
      <c r="J15" s="575">
        <f>E15</f>
        <v>46263200</v>
      </c>
      <c r="K15" s="570" t="s">
        <v>3</v>
      </c>
      <c r="L15" s="546" t="s">
        <v>3</v>
      </c>
    </row>
    <row r="16" spans="1:12" s="199" customFormat="1" ht="30" customHeight="1" x14ac:dyDescent="0.35">
      <c r="A16" s="572" t="s">
        <v>771</v>
      </c>
      <c r="B16" s="594">
        <v>1.0884036993174281E-3</v>
      </c>
      <c r="C16" s="567">
        <f>C15*B16</f>
        <v>50353.038022262044</v>
      </c>
      <c r="D16" s="596">
        <v>1.0884036993174281E-3</v>
      </c>
      <c r="E16" s="567">
        <f>D16*E15</f>
        <v>50353.038022262044</v>
      </c>
      <c r="F16" s="548"/>
      <c r="G16" s="576">
        <v>1.0884036993174281E-3</v>
      </c>
      <c r="H16" s="567">
        <f>H15*G16</f>
        <v>50353.038022262044</v>
      </c>
      <c r="I16" s="576">
        <v>1.0884036993174281E-3</v>
      </c>
      <c r="J16" s="567">
        <f t="shared" ref="J16:J21" si="0">I16*J15</f>
        <v>50353.038022262044</v>
      </c>
      <c r="K16" s="570" t="s">
        <v>3</v>
      </c>
      <c r="L16" s="472" t="s">
        <v>835</v>
      </c>
    </row>
    <row r="17" spans="1:12" s="199" customFormat="1" ht="30" customHeight="1" x14ac:dyDescent="0.35">
      <c r="A17" s="572" t="s">
        <v>772</v>
      </c>
      <c r="B17" s="594">
        <v>0.14000000000000001</v>
      </c>
      <c r="C17" s="567">
        <f>C16*B17</f>
        <v>7049.4253231166867</v>
      </c>
      <c r="D17" s="596">
        <v>0.14000000000000001</v>
      </c>
      <c r="E17" s="567">
        <f>E16*D17</f>
        <v>7049.4253231166867</v>
      </c>
      <c r="F17" s="548"/>
      <c r="G17" s="576">
        <v>0.14000000000000001</v>
      </c>
      <c r="H17" s="567">
        <f>H16*G17</f>
        <v>7049.4253231166867</v>
      </c>
      <c r="I17" s="576">
        <v>0.14000000000000001</v>
      </c>
      <c r="J17" s="567">
        <f t="shared" si="0"/>
        <v>7049.4253231166867</v>
      </c>
      <c r="K17" s="570" t="s">
        <v>3</v>
      </c>
      <c r="L17" s="492" t="s">
        <v>778</v>
      </c>
    </row>
    <row r="18" spans="1:12" s="199" customFormat="1" ht="30" customHeight="1" x14ac:dyDescent="0.35">
      <c r="A18" s="572" t="s">
        <v>773</v>
      </c>
      <c r="B18" s="594">
        <v>0.15</v>
      </c>
      <c r="C18" s="567">
        <f>C17*B18</f>
        <v>1057.4137984675031</v>
      </c>
      <c r="D18" s="596">
        <v>0.15</v>
      </c>
      <c r="E18" s="567">
        <f>E17*D18</f>
        <v>1057.4137984675031</v>
      </c>
      <c r="F18" s="548"/>
      <c r="G18" s="576">
        <v>0.15</v>
      </c>
      <c r="H18" s="567">
        <f>H17*G18</f>
        <v>1057.4137984675031</v>
      </c>
      <c r="I18" s="576">
        <v>0.15</v>
      </c>
      <c r="J18" s="567">
        <f t="shared" si="0"/>
        <v>1057.4137984675031</v>
      </c>
      <c r="K18" s="570" t="s">
        <v>3</v>
      </c>
      <c r="L18" s="461" t="s">
        <v>777</v>
      </c>
    </row>
    <row r="19" spans="1:12" s="199" customFormat="1" ht="30" customHeight="1" x14ac:dyDescent="0.35">
      <c r="A19" s="572" t="s">
        <v>774</v>
      </c>
      <c r="B19" s="594">
        <v>0.85</v>
      </c>
      <c r="C19" s="567">
        <f>B19*C18</f>
        <v>898.8017286973776</v>
      </c>
      <c r="D19" s="596">
        <v>0.85</v>
      </c>
      <c r="E19" s="567">
        <f>D19*E18</f>
        <v>898.8017286973776</v>
      </c>
      <c r="F19" s="548"/>
      <c r="G19" s="576">
        <v>0.85</v>
      </c>
      <c r="H19" s="567">
        <f>G19*H18</f>
        <v>898.8017286973776</v>
      </c>
      <c r="I19" s="576">
        <v>0.85</v>
      </c>
      <c r="J19" s="567">
        <f t="shared" si="0"/>
        <v>898.8017286973776</v>
      </c>
      <c r="K19" s="570"/>
      <c r="L19" s="577" t="s">
        <v>820</v>
      </c>
    </row>
    <row r="20" spans="1:12" s="199" customFormat="1" ht="30" customHeight="1" x14ac:dyDescent="0.35">
      <c r="A20" s="572" t="s">
        <v>775</v>
      </c>
      <c r="B20" s="594">
        <v>0.67</v>
      </c>
      <c r="C20" s="567">
        <f>B20*C19</f>
        <v>602.19715822724299</v>
      </c>
      <c r="D20" s="596">
        <v>0.67</v>
      </c>
      <c r="E20" s="567">
        <f>D20*E19</f>
        <v>602.19715822724299</v>
      </c>
      <c r="F20" s="548"/>
      <c r="G20" s="576">
        <v>0.67</v>
      </c>
      <c r="H20" s="567">
        <f>G20*H19</f>
        <v>602.19715822724299</v>
      </c>
      <c r="I20" s="576">
        <v>0.67</v>
      </c>
      <c r="J20" s="567">
        <f t="shared" si="0"/>
        <v>602.19715822724299</v>
      </c>
      <c r="K20" s="570"/>
      <c r="L20" s="577" t="s">
        <v>820</v>
      </c>
    </row>
    <row r="21" spans="1:12" s="199" customFormat="1" ht="30" customHeight="1" x14ac:dyDescent="0.35">
      <c r="A21" s="572" t="s">
        <v>823</v>
      </c>
      <c r="B21" s="594">
        <v>0.15</v>
      </c>
      <c r="C21" s="567">
        <f>B21*C20</f>
        <v>90.329573734086452</v>
      </c>
      <c r="D21" s="596">
        <v>0.15</v>
      </c>
      <c r="E21" s="567">
        <f>D21*E20</f>
        <v>90.329573734086452</v>
      </c>
      <c r="F21" s="548"/>
      <c r="G21" s="576">
        <v>0.15</v>
      </c>
      <c r="H21" s="567">
        <f>G21*H20</f>
        <v>90.329573734086452</v>
      </c>
      <c r="I21" s="576">
        <v>0.15</v>
      </c>
      <c r="J21" s="567">
        <f t="shared" si="0"/>
        <v>90.329573734086452</v>
      </c>
      <c r="K21" s="570"/>
      <c r="L21" s="577" t="s">
        <v>820</v>
      </c>
    </row>
    <row r="22" spans="1:12" s="199" customFormat="1" ht="30" customHeight="1" x14ac:dyDescent="0.35">
      <c r="A22" s="572" t="s">
        <v>776</v>
      </c>
      <c r="B22" s="594">
        <v>0.5</v>
      </c>
      <c r="C22" s="567">
        <f>B22*C20</f>
        <v>301.0985791136215</v>
      </c>
      <c r="D22" s="596">
        <v>0.5</v>
      </c>
      <c r="E22" s="567">
        <f>D22*E20</f>
        <v>301.0985791136215</v>
      </c>
      <c r="F22" s="548"/>
      <c r="G22" s="576">
        <v>0.5</v>
      </c>
      <c r="H22" s="567">
        <f>G22*H20</f>
        <v>301.0985791136215</v>
      </c>
      <c r="I22" s="576">
        <v>0.5</v>
      </c>
      <c r="J22" s="567">
        <f>I22*J20</f>
        <v>301.0985791136215</v>
      </c>
      <c r="K22" s="570" t="s">
        <v>3</v>
      </c>
      <c r="L22" s="577" t="s">
        <v>820</v>
      </c>
    </row>
    <row r="23" spans="1:12" s="199" customFormat="1" ht="15" thickBot="1" x14ac:dyDescent="0.4">
      <c r="A23" s="578" t="s">
        <v>824</v>
      </c>
      <c r="B23" s="595">
        <v>0</v>
      </c>
      <c r="C23" s="579">
        <f>+C22+C21</f>
        <v>391.42815284770796</v>
      </c>
      <c r="D23" s="597">
        <v>0</v>
      </c>
      <c r="E23" s="579">
        <f>+E22+E21</f>
        <v>391.42815284770796</v>
      </c>
      <c r="F23" s="580"/>
      <c r="G23" s="581">
        <v>0</v>
      </c>
      <c r="H23" s="579">
        <f>+H22+H21</f>
        <v>391.42815284770796</v>
      </c>
      <c r="I23" s="581">
        <v>0</v>
      </c>
      <c r="J23" s="579">
        <f>+J22+J21</f>
        <v>391.42815284770796</v>
      </c>
      <c r="K23" s="570" t="s">
        <v>3</v>
      </c>
      <c r="L23" s="582"/>
    </row>
    <row r="24" spans="1:12" ht="14.5" thickBot="1" x14ac:dyDescent="0.35">
      <c r="A24" s="546" t="s">
        <v>3</v>
      </c>
      <c r="B24" s="546" t="s">
        <v>3</v>
      </c>
      <c r="C24" s="546" t="s">
        <v>3</v>
      </c>
      <c r="D24" s="546" t="s">
        <v>3</v>
      </c>
      <c r="E24" s="546" t="s">
        <v>3</v>
      </c>
      <c r="F24" s="546" t="s">
        <v>3</v>
      </c>
      <c r="G24" s="546" t="s">
        <v>3</v>
      </c>
      <c r="H24" s="546" t="s">
        <v>3</v>
      </c>
      <c r="I24" s="546" t="s">
        <v>3</v>
      </c>
      <c r="J24" s="546" t="s">
        <v>3</v>
      </c>
      <c r="K24" s="546" t="s">
        <v>3</v>
      </c>
      <c r="L24" s="570" t="s">
        <v>3</v>
      </c>
    </row>
    <row r="25" spans="1:12" ht="28" x14ac:dyDescent="0.3">
      <c r="A25" s="583"/>
      <c r="B25" s="584" t="s">
        <v>483</v>
      </c>
      <c r="C25" s="585" t="s">
        <v>485</v>
      </c>
      <c r="D25" s="584" t="s">
        <v>483</v>
      </c>
      <c r="E25" s="585" t="s">
        <v>485</v>
      </c>
      <c r="F25" s="548"/>
      <c r="G25" s="586" t="s">
        <v>483</v>
      </c>
      <c r="H25" s="585" t="s">
        <v>485</v>
      </c>
      <c r="I25" s="586" t="s">
        <v>483</v>
      </c>
      <c r="J25" s="585" t="s">
        <v>485</v>
      </c>
      <c r="K25" s="546" t="s">
        <v>3</v>
      </c>
      <c r="L25" s="570" t="s">
        <v>3</v>
      </c>
    </row>
    <row r="26" spans="1:12" ht="30" customHeight="1" x14ac:dyDescent="0.3">
      <c r="A26" s="572" t="s">
        <v>779</v>
      </c>
      <c r="B26" s="594">
        <v>0</v>
      </c>
      <c r="C26" s="567">
        <f>B26*C$23</f>
        <v>0</v>
      </c>
      <c r="D26" s="596">
        <v>0.9</v>
      </c>
      <c r="E26" s="567">
        <f t="shared" ref="E26:E30" si="1">D26*E$23</f>
        <v>352.28533756293717</v>
      </c>
      <c r="F26" s="548"/>
      <c r="G26" s="576">
        <v>0</v>
      </c>
      <c r="H26" s="567">
        <f t="shared" ref="H26:H30" si="2">G26*H$23</f>
        <v>0</v>
      </c>
      <c r="I26" s="576">
        <v>0.9</v>
      </c>
      <c r="J26" s="567">
        <f t="shared" ref="J26:J30" si="3">I26*J$23</f>
        <v>352.28533756293717</v>
      </c>
      <c r="K26" s="546" t="s">
        <v>3</v>
      </c>
      <c r="L26" s="587" t="s">
        <v>821</v>
      </c>
    </row>
    <row r="27" spans="1:12" ht="30" customHeight="1" x14ac:dyDescent="0.3">
      <c r="A27" s="572" t="s">
        <v>780</v>
      </c>
      <c r="B27" s="594">
        <v>0.13</v>
      </c>
      <c r="C27" s="567">
        <f t="shared" ref="C27:C30" si="4">B27*C$23</f>
        <v>50.885659870202034</v>
      </c>
      <c r="D27" s="596">
        <v>0.01</v>
      </c>
      <c r="E27" s="567">
        <f t="shared" si="1"/>
        <v>3.9142815284770798</v>
      </c>
      <c r="F27" s="548"/>
      <c r="G27" s="576">
        <v>0.13</v>
      </c>
      <c r="H27" s="567">
        <f t="shared" si="2"/>
        <v>50.885659870202034</v>
      </c>
      <c r="I27" s="576">
        <v>0.01</v>
      </c>
      <c r="J27" s="567">
        <f t="shared" si="3"/>
        <v>3.9142815284770798</v>
      </c>
      <c r="K27" s="546" t="s">
        <v>3</v>
      </c>
      <c r="L27" s="587" t="s">
        <v>821</v>
      </c>
    </row>
    <row r="28" spans="1:12" ht="30" customHeight="1" x14ac:dyDescent="0.3">
      <c r="A28" s="572" t="s">
        <v>781</v>
      </c>
      <c r="B28" s="594">
        <v>0.54</v>
      </c>
      <c r="C28" s="567">
        <f t="shared" si="4"/>
        <v>211.37120253776231</v>
      </c>
      <c r="D28" s="596">
        <v>0.05</v>
      </c>
      <c r="E28" s="567">
        <f t="shared" si="1"/>
        <v>19.571407642385399</v>
      </c>
      <c r="F28" s="548"/>
      <c r="G28" s="576">
        <v>0.54</v>
      </c>
      <c r="H28" s="567">
        <f t="shared" si="2"/>
        <v>211.37120253776231</v>
      </c>
      <c r="I28" s="576">
        <v>0.05</v>
      </c>
      <c r="J28" s="567">
        <f t="shared" si="3"/>
        <v>19.571407642385399</v>
      </c>
      <c r="K28" s="546" t="s">
        <v>3</v>
      </c>
      <c r="L28" s="587" t="s">
        <v>821</v>
      </c>
    </row>
    <row r="29" spans="1:12" ht="30" customHeight="1" x14ac:dyDescent="0.3">
      <c r="A29" s="572" t="s">
        <v>782</v>
      </c>
      <c r="B29" s="594">
        <v>0.2</v>
      </c>
      <c r="C29" s="567">
        <f t="shared" si="4"/>
        <v>78.285630569541595</v>
      </c>
      <c r="D29" s="596">
        <v>0.03</v>
      </c>
      <c r="E29" s="567">
        <f t="shared" si="1"/>
        <v>11.742844585431239</v>
      </c>
      <c r="F29" s="548"/>
      <c r="G29" s="576">
        <v>0.2</v>
      </c>
      <c r="H29" s="567">
        <f t="shared" si="2"/>
        <v>78.285630569541595</v>
      </c>
      <c r="I29" s="576">
        <v>0.03</v>
      </c>
      <c r="J29" s="567">
        <f t="shared" si="3"/>
        <v>11.742844585431239</v>
      </c>
      <c r="K29" s="546" t="s">
        <v>3</v>
      </c>
      <c r="L29" s="587" t="s">
        <v>821</v>
      </c>
    </row>
    <row r="30" spans="1:12" ht="30" customHeight="1" x14ac:dyDescent="0.3">
      <c r="A30" s="572" t="s">
        <v>783</v>
      </c>
      <c r="B30" s="594">
        <v>0.13</v>
      </c>
      <c r="C30" s="567">
        <f t="shared" si="4"/>
        <v>50.885659870202034</v>
      </c>
      <c r="D30" s="596">
        <v>0.01</v>
      </c>
      <c r="E30" s="567">
        <f t="shared" si="1"/>
        <v>3.9142815284770798</v>
      </c>
      <c r="F30" s="588"/>
      <c r="G30" s="576">
        <v>0.13</v>
      </c>
      <c r="H30" s="567">
        <f t="shared" si="2"/>
        <v>50.885659870202034</v>
      </c>
      <c r="I30" s="576">
        <v>0.01</v>
      </c>
      <c r="J30" s="567">
        <f t="shared" si="3"/>
        <v>3.9142815284770798</v>
      </c>
      <c r="K30" s="546" t="s">
        <v>3</v>
      </c>
      <c r="L30" s="587" t="s">
        <v>821</v>
      </c>
    </row>
    <row r="31" spans="1:12" s="19" customFormat="1" ht="14.5" thickBot="1" x14ac:dyDescent="0.35">
      <c r="A31" s="589" t="s">
        <v>825</v>
      </c>
      <c r="B31" s="590">
        <f>SUM(B26:B30)</f>
        <v>1</v>
      </c>
      <c r="C31" s="591">
        <f>SUM(C26:C30)</f>
        <v>391.42815284770802</v>
      </c>
      <c r="D31" s="592">
        <f>SUM(D26:D30)</f>
        <v>1</v>
      </c>
      <c r="E31" s="591">
        <f>SUM(E26:E30)</f>
        <v>391.42815284770796</v>
      </c>
      <c r="F31" s="580"/>
      <c r="G31" s="593">
        <f>SUM(G26:G30)</f>
        <v>1</v>
      </c>
      <c r="H31" s="591">
        <f>SUM(H26:H30)</f>
        <v>391.42815284770802</v>
      </c>
      <c r="I31" s="593">
        <f>SUM(I26:I30)</f>
        <v>1</v>
      </c>
      <c r="J31" s="591">
        <f>SUM(J26:J30)</f>
        <v>391.42815284770796</v>
      </c>
      <c r="K31" s="580"/>
      <c r="L31" s="580"/>
    </row>
    <row r="32" spans="1:12" ht="14.5" thickBot="1" x14ac:dyDescent="0.35"/>
    <row r="33" spans="12:12" x14ac:dyDescent="0.3">
      <c r="L33" s="418" t="s">
        <v>378</v>
      </c>
    </row>
    <row r="34" spans="12:12" ht="39" x14ac:dyDescent="0.3">
      <c r="L34" s="186" t="s">
        <v>714</v>
      </c>
    </row>
    <row r="35" spans="12:12" x14ac:dyDescent="0.3">
      <c r="L35" s="187" t="s">
        <v>405</v>
      </c>
    </row>
    <row r="36" spans="12:12" x14ac:dyDescent="0.3">
      <c r="L36" s="187"/>
    </row>
    <row r="37" spans="12:12" ht="26" x14ac:dyDescent="0.3">
      <c r="L37" s="201" t="s">
        <v>715</v>
      </c>
    </row>
    <row r="38" spans="12:12" ht="25" x14ac:dyDescent="0.3">
      <c r="L38" s="187" t="s">
        <v>406</v>
      </c>
    </row>
    <row r="39" spans="12:12" x14ac:dyDescent="0.3">
      <c r="L39" s="202"/>
    </row>
    <row r="40" spans="12:12" ht="26" x14ac:dyDescent="0.3">
      <c r="L40" s="188" t="s">
        <v>716</v>
      </c>
    </row>
    <row r="41" spans="12:12" x14ac:dyDescent="0.3">
      <c r="L41" s="222" t="s">
        <v>469</v>
      </c>
    </row>
    <row r="42" spans="12:12" x14ac:dyDescent="0.3">
      <c r="L42" s="419"/>
    </row>
    <row r="43" spans="12:12" ht="26" x14ac:dyDescent="0.3">
      <c r="L43" s="203" t="s">
        <v>717</v>
      </c>
    </row>
    <row r="44" spans="12:12" ht="25" x14ac:dyDescent="0.3">
      <c r="L44" s="187" t="s">
        <v>450</v>
      </c>
    </row>
    <row r="45" spans="12:12" x14ac:dyDescent="0.3">
      <c r="L45" s="185"/>
    </row>
    <row r="46" spans="12:12" ht="14.5" thickBot="1" x14ac:dyDescent="0.35">
      <c r="L46" s="420"/>
    </row>
  </sheetData>
  <sheetProtection algorithmName="SHA-512" hashValue="czbzXZcWk3ZgGT6j0ZEXk+GNzOJa/8ywS347G0g6VjixUUNEQ13CoK0SGP/TVUbQzMRLoDKU6DD5jxSV/NG1QA==" saltValue="0Vyc6UPKbTYy+nLR7qVo9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5" r:id="rId1" xr:uid="{7A7B870A-FF22-43F3-B903-5C32B42B4F2E}"/>
    <hyperlink ref="L38" r:id="rId2" xr:uid="{78CA2500-D599-4851-8EF0-E0894E7EEF72}"/>
    <hyperlink ref="L44" r:id="rId3" xr:uid="{19E8760E-2B0C-4433-BA85-096E43EBB016}"/>
    <hyperlink ref="L41" r:id="rId4" xr:uid="{05FC76C9-BA11-4A53-A949-854ABFCF0296}"/>
    <hyperlink ref="L16" r:id="rId5" xr:uid="{DC7F0182-86DC-414D-B01E-72946346C87E}"/>
    <hyperlink ref="L18" r:id="rId6" xr:uid="{FDB586E4-C627-4A8B-9ECD-B66063E2D298}"/>
    <hyperlink ref="L17" r:id="rId7" xr:uid="{4E7D8504-2B2F-4BC4-A654-37376D4F7EDD}"/>
  </hyperlinks>
  <pageMargins left="0.31496062992125984" right="0.31496062992125984" top="0.74803149606299213" bottom="0.74803149606299213" header="0.31496062992125984" footer="0.31496062992125984"/>
  <pageSetup paperSize="9" scale="48" fitToHeight="2" orientation="landscape" r:id="rId8"/>
  <ignoredErrors>
    <ignoredError sqref="J17:J18 H17:H18 E17:E18 C18" evalError="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59"/>
  <sheetViews>
    <sheetView showGridLines="0" zoomScale="60" zoomScaleNormal="60" workbookViewId="0"/>
  </sheetViews>
  <sheetFormatPr defaultColWidth="9.1796875" defaultRowHeight="12.5" x14ac:dyDescent="0.25"/>
  <cols>
    <col min="1" max="1" width="39.54296875" style="5" customWidth="1"/>
    <col min="2" max="2" width="29.81640625" style="5" bestFit="1" customWidth="1"/>
    <col min="3" max="3" width="11.81640625" style="5" customWidth="1"/>
    <col min="4" max="4" width="11.453125" style="5" customWidth="1"/>
    <col min="5" max="5" width="9.1796875" style="5"/>
    <col min="6" max="6" width="15.7265625" style="5" customWidth="1"/>
    <col min="7" max="7" width="9.1796875" style="5"/>
    <col min="8" max="8" width="14.1796875" style="5" customWidth="1"/>
    <col min="9" max="9" width="15.453125" style="5" customWidth="1"/>
    <col min="10" max="11" width="10.7265625" style="5" customWidth="1"/>
    <col min="12" max="12" width="12.7265625" style="5" customWidth="1"/>
    <col min="13" max="14" width="2.81640625" style="5" customWidth="1"/>
    <col min="15" max="16384" width="9.1796875" style="5"/>
  </cols>
  <sheetData>
    <row r="1" spans="1:13" ht="64.5" customHeight="1" x14ac:dyDescent="0.25">
      <c r="A1" s="491" t="str">
        <f>'Assumptions input'!A1</f>
        <v>Sacituzumab govitecan for treating unresectable locally advanced or metastatic triple-negative breast cancer after 2 or more therapies</v>
      </c>
      <c r="B1" s="189"/>
      <c r="C1" s="358" t="s">
        <v>3</v>
      </c>
      <c r="D1" s="358" t="s">
        <v>3</v>
      </c>
      <c r="E1" s="358" t="s">
        <v>3</v>
      </c>
      <c r="F1" s="358" t="s">
        <v>3</v>
      </c>
      <c r="G1" s="358" t="s">
        <v>3</v>
      </c>
      <c r="H1" s="358" t="s">
        <v>3</v>
      </c>
      <c r="I1" s="358" t="s">
        <v>3</v>
      </c>
      <c r="J1" s="359" t="s">
        <v>3</v>
      </c>
      <c r="K1" s="359"/>
      <c r="L1" s="359"/>
      <c r="M1" s="359" t="s">
        <v>3</v>
      </c>
    </row>
    <row r="2" spans="1:13" ht="26.25" customHeight="1" x14ac:dyDescent="0.5">
      <c r="A2" s="430" t="s">
        <v>298</v>
      </c>
      <c r="B2" s="431"/>
      <c r="C2" s="358" t="s">
        <v>3</v>
      </c>
      <c r="D2" s="358" t="s">
        <v>3</v>
      </c>
      <c r="E2" s="358" t="s">
        <v>3</v>
      </c>
      <c r="F2" s="358" t="s">
        <v>3</v>
      </c>
      <c r="G2" s="358" t="s">
        <v>3</v>
      </c>
      <c r="H2" s="358" t="s">
        <v>3</v>
      </c>
      <c r="I2" s="358" t="s">
        <v>3</v>
      </c>
      <c r="J2" s="359" t="s">
        <v>3</v>
      </c>
      <c r="K2" s="359"/>
      <c r="L2" s="359"/>
      <c r="M2" s="359" t="s">
        <v>3</v>
      </c>
    </row>
    <row r="3" spans="1:13" s="6" customFormat="1" ht="14.5" x14ac:dyDescent="0.35">
      <c r="A3" s="360" t="s">
        <v>3</v>
      </c>
      <c r="B3" s="361" t="s">
        <v>3</v>
      </c>
      <c r="C3" s="361" t="s">
        <v>3</v>
      </c>
      <c r="D3" s="361" t="s">
        <v>3</v>
      </c>
      <c r="E3" s="358" t="s">
        <v>3</v>
      </c>
      <c r="F3" s="358" t="s">
        <v>3</v>
      </c>
      <c r="G3" s="358" t="s">
        <v>3</v>
      </c>
      <c r="H3" s="358" t="s">
        <v>3</v>
      </c>
      <c r="I3" s="358" t="s">
        <v>3</v>
      </c>
      <c r="J3" s="359" t="s">
        <v>3</v>
      </c>
      <c r="K3" s="359"/>
      <c r="L3" s="359"/>
      <c r="M3" s="359" t="s">
        <v>3</v>
      </c>
    </row>
    <row r="4" spans="1:13" s="6" customFormat="1" ht="14.5" x14ac:dyDescent="0.35">
      <c r="A4" s="494" t="s">
        <v>786</v>
      </c>
      <c r="B4" s="495"/>
      <c r="C4" s="495"/>
      <c r="D4" s="495"/>
      <c r="E4" s="495"/>
      <c r="F4" s="495"/>
      <c r="G4" s="495"/>
      <c r="H4" s="495"/>
      <c r="I4" s="495"/>
      <c r="J4" s="495"/>
      <c r="K4" s="495"/>
      <c r="L4" s="496"/>
      <c r="M4" s="359" t="s">
        <v>3</v>
      </c>
    </row>
    <row r="5" spans="1:13" s="6" customFormat="1" ht="60.65" customHeight="1" x14ac:dyDescent="0.3">
      <c r="A5" s="155" t="s">
        <v>753</v>
      </c>
      <c r="B5" s="156"/>
      <c r="C5" s="167" t="s">
        <v>837</v>
      </c>
      <c r="D5" s="167" t="s">
        <v>826</v>
      </c>
      <c r="E5" s="167" t="s">
        <v>486</v>
      </c>
      <c r="F5" s="167" t="s">
        <v>784</v>
      </c>
      <c r="G5" s="167" t="s">
        <v>497</v>
      </c>
      <c r="H5" s="168" t="s">
        <v>479</v>
      </c>
      <c r="I5" s="167" t="s">
        <v>498</v>
      </c>
      <c r="J5" s="167" t="s">
        <v>747</v>
      </c>
      <c r="K5" s="167" t="s">
        <v>827</v>
      </c>
      <c r="L5" s="167" t="s">
        <v>480</v>
      </c>
      <c r="M5" s="359" t="s">
        <v>3</v>
      </c>
    </row>
    <row r="6" spans="1:13" s="6" customFormat="1" ht="14" x14ac:dyDescent="0.3">
      <c r="A6" s="157" t="s">
        <v>787</v>
      </c>
      <c r="B6" s="158"/>
      <c r="C6" s="598">
        <v>20</v>
      </c>
      <c r="D6" s="598">
        <v>68.400000000000006</v>
      </c>
      <c r="E6" s="159">
        <f>D6*C6</f>
        <v>1368</v>
      </c>
      <c r="F6" s="160">
        <f>ROUNDUP(E6/180,0)</f>
        <v>8</v>
      </c>
      <c r="G6" s="599">
        <v>7</v>
      </c>
      <c r="H6" s="159">
        <f>F6*G6</f>
        <v>56</v>
      </c>
      <c r="I6" s="600"/>
      <c r="J6" s="161">
        <f>I6*H6</f>
        <v>0</v>
      </c>
      <c r="K6" s="601">
        <v>0.2</v>
      </c>
      <c r="L6" s="161">
        <f>J6*(1+K6)</f>
        <v>0</v>
      </c>
      <c r="M6" s="359" t="s">
        <v>3</v>
      </c>
    </row>
    <row r="7" spans="1:13" s="6" customFormat="1" ht="14.5" x14ac:dyDescent="0.35">
      <c r="A7" s="360" t="s">
        <v>3</v>
      </c>
      <c r="B7" s="361" t="s">
        <v>3</v>
      </c>
      <c r="C7" s="361" t="s">
        <v>3</v>
      </c>
      <c r="D7" s="361" t="s">
        <v>3</v>
      </c>
      <c r="E7" s="358" t="s">
        <v>3</v>
      </c>
      <c r="F7" s="358" t="s">
        <v>3</v>
      </c>
      <c r="G7" s="358" t="s">
        <v>3</v>
      </c>
      <c r="H7" s="358" t="s">
        <v>3</v>
      </c>
      <c r="I7" s="421"/>
      <c r="J7" s="421"/>
      <c r="K7" s="429" t="s">
        <v>748</v>
      </c>
      <c r="L7" s="163">
        <f>SUM(L6:L6)</f>
        <v>0</v>
      </c>
      <c r="M7" s="359" t="s">
        <v>3</v>
      </c>
    </row>
    <row r="8" spans="1:13" s="6" customFormat="1" ht="14.5" x14ac:dyDescent="0.35">
      <c r="A8" s="360"/>
      <c r="B8" s="361"/>
      <c r="C8" s="361"/>
      <c r="D8" s="361"/>
      <c r="E8" s="358"/>
      <c r="F8" s="358"/>
      <c r="G8" s="358"/>
      <c r="H8" s="358"/>
      <c r="I8" s="424"/>
      <c r="J8" s="166"/>
      <c r="K8" s="166"/>
      <c r="L8" s="425"/>
      <c r="M8" s="359"/>
    </row>
    <row r="9" spans="1:13" s="6" customFormat="1" ht="38" x14ac:dyDescent="0.3">
      <c r="A9" s="155" t="s">
        <v>482</v>
      </c>
      <c r="B9" s="156"/>
      <c r="C9" s="156"/>
      <c r="D9" s="156"/>
      <c r="E9" s="169"/>
      <c r="F9" s="169"/>
      <c r="G9" s="471"/>
      <c r="H9" s="422" t="s">
        <v>749</v>
      </c>
      <c r="I9" s="423" t="s">
        <v>750</v>
      </c>
      <c r="J9" s="423" t="s">
        <v>747</v>
      </c>
      <c r="K9" s="423" t="s">
        <v>827</v>
      </c>
      <c r="L9" s="167" t="s">
        <v>480</v>
      </c>
      <c r="M9" s="359" t="s">
        <v>3</v>
      </c>
    </row>
    <row r="10" spans="1:13" s="6" customFormat="1" ht="16.5" customHeight="1" x14ac:dyDescent="0.3">
      <c r="A10" s="497" t="s">
        <v>481</v>
      </c>
      <c r="B10" s="498"/>
      <c r="C10" s="498"/>
      <c r="D10" s="498"/>
      <c r="E10" s="498"/>
      <c r="F10" s="498"/>
      <c r="G10" s="499"/>
      <c r="H10" s="159">
        <v>1</v>
      </c>
      <c r="I10" s="602">
        <v>324</v>
      </c>
      <c r="J10" s="161">
        <f>I10*H10</f>
        <v>324</v>
      </c>
      <c r="K10" s="603">
        <v>0</v>
      </c>
      <c r="L10" s="161">
        <f>J10*(1+K10)</f>
        <v>324</v>
      </c>
      <c r="M10" s="359" t="s">
        <v>3</v>
      </c>
    </row>
    <row r="11" spans="1:13" s="6" customFormat="1" ht="16.5" customHeight="1" x14ac:dyDescent="0.3">
      <c r="A11" s="497" t="s">
        <v>832</v>
      </c>
      <c r="B11" s="498"/>
      <c r="C11" s="498"/>
      <c r="D11" s="498"/>
      <c r="E11" s="498"/>
      <c r="F11" s="498"/>
      <c r="G11" s="499"/>
      <c r="H11" s="159">
        <v>6</v>
      </c>
      <c r="I11" s="602">
        <v>324</v>
      </c>
      <c r="J11" s="161">
        <f>I11*H11</f>
        <v>1944</v>
      </c>
      <c r="K11" s="603">
        <v>0</v>
      </c>
      <c r="L11" s="161">
        <f>J11*(1+K11)</f>
        <v>1944</v>
      </c>
      <c r="M11" s="359" t="s">
        <v>3</v>
      </c>
    </row>
    <row r="12" spans="1:13" s="6" customFormat="1" ht="16.5" customHeight="1" x14ac:dyDescent="0.3">
      <c r="A12" s="156"/>
      <c r="B12" s="156"/>
      <c r="C12" s="156"/>
      <c r="D12" s="156"/>
      <c r="E12" s="156"/>
      <c r="F12" s="156"/>
      <c r="G12" s="164"/>
      <c r="H12" s="159">
        <f>SUM(H10:H11)</f>
        <v>7</v>
      </c>
      <c r="I12" s="542"/>
      <c r="J12" s="542"/>
      <c r="K12" s="543" t="s">
        <v>836</v>
      </c>
      <c r="L12" s="161">
        <f>(L11+L10)/H12</f>
        <v>324</v>
      </c>
      <c r="M12" s="359"/>
    </row>
    <row r="13" spans="1:13" s="6" customFormat="1" ht="14" x14ac:dyDescent="0.3">
      <c r="A13" s="362" t="s">
        <v>3</v>
      </c>
      <c r="B13" s="359" t="s">
        <v>3</v>
      </c>
      <c r="C13" s="359" t="s">
        <v>3</v>
      </c>
      <c r="D13" s="359" t="s">
        <v>3</v>
      </c>
      <c r="E13" s="359" t="s">
        <v>3</v>
      </c>
      <c r="F13" s="359" t="s">
        <v>3</v>
      </c>
      <c r="G13" s="359" t="s">
        <v>3</v>
      </c>
      <c r="H13" s="164"/>
      <c r="I13" s="426"/>
      <c r="J13" s="426"/>
      <c r="K13" s="427" t="s">
        <v>751</v>
      </c>
      <c r="L13" s="163">
        <f>SUM(L10:L11)</f>
        <v>2268</v>
      </c>
      <c r="M13" s="359" t="s">
        <v>3</v>
      </c>
    </row>
    <row r="14" spans="1:13" s="6" customFormat="1" ht="14" x14ac:dyDescent="0.3">
      <c r="A14" s="362" t="s">
        <v>3</v>
      </c>
      <c r="B14" s="359" t="s">
        <v>3</v>
      </c>
      <c r="C14" s="359" t="s">
        <v>3</v>
      </c>
      <c r="D14" s="359" t="s">
        <v>3</v>
      </c>
      <c r="E14" s="359" t="s">
        <v>3</v>
      </c>
      <c r="F14" s="359" t="s">
        <v>3</v>
      </c>
      <c r="G14" s="156"/>
      <c r="H14" s="164"/>
      <c r="I14" s="426"/>
      <c r="J14" s="426"/>
      <c r="K14" s="427" t="s">
        <v>752</v>
      </c>
      <c r="L14" s="163">
        <f>L13+L7</f>
        <v>2268</v>
      </c>
      <c r="M14" s="359" t="s">
        <v>3</v>
      </c>
    </row>
    <row r="15" spans="1:13" s="6" customFormat="1" ht="14" x14ac:dyDescent="0.3">
      <c r="A15" s="172" t="s">
        <v>785</v>
      </c>
      <c r="B15" s="172"/>
      <c r="C15" s="172"/>
      <c r="D15" s="172"/>
      <c r="E15" s="170"/>
      <c r="F15" s="170"/>
      <c r="G15" s="170"/>
      <c r="H15" s="170"/>
      <c r="I15" s="171"/>
      <c r="J15" s="171"/>
      <c r="K15" s="171"/>
      <c r="L15" s="171"/>
      <c r="M15" s="359" t="s">
        <v>3</v>
      </c>
    </row>
    <row r="16" spans="1:13" s="6" customFormat="1" ht="14" x14ac:dyDescent="0.3">
      <c r="A16" s="162" t="s">
        <v>745</v>
      </c>
      <c r="B16" s="156"/>
      <c r="C16" s="156"/>
      <c r="D16" s="156"/>
      <c r="E16" s="156"/>
      <c r="F16" s="156"/>
      <c r="G16" s="156"/>
      <c r="H16" s="164"/>
      <c r="I16" s="165"/>
      <c r="J16" s="166"/>
      <c r="K16" s="166"/>
      <c r="L16" s="166"/>
      <c r="M16" s="359" t="s">
        <v>3</v>
      </c>
    </row>
    <row r="17" spans="1:13" s="6" customFormat="1" ht="14.5" x14ac:dyDescent="0.35">
      <c r="A17" s="204" t="s">
        <v>746</v>
      </c>
      <c r="B17" s="7"/>
      <c r="C17" s="7"/>
      <c r="D17" s="7"/>
      <c r="E17" s="7"/>
      <c r="F17" s="7"/>
      <c r="G17" s="7"/>
      <c r="H17" s="7"/>
      <c r="I17" s="7"/>
      <c r="J17" s="7"/>
      <c r="K17" s="7"/>
      <c r="L17" s="7"/>
      <c r="M17" s="359" t="s">
        <v>3</v>
      </c>
    </row>
    <row r="18" spans="1:13" s="6" customFormat="1" ht="14" x14ac:dyDescent="0.3">
      <c r="A18" s="172" t="s">
        <v>788</v>
      </c>
      <c r="B18" s="7"/>
      <c r="C18" s="172"/>
      <c r="D18" s="7"/>
      <c r="E18" s="7"/>
      <c r="F18" s="7"/>
      <c r="G18" s="7"/>
      <c r="H18" s="7"/>
      <c r="I18" s="7"/>
      <c r="J18" s="7"/>
      <c r="K18" s="7"/>
      <c r="L18" s="7"/>
      <c r="M18" s="359" t="s">
        <v>3</v>
      </c>
    </row>
    <row r="19" spans="1:13" s="6" customFormat="1" ht="14.5" x14ac:dyDescent="0.35">
      <c r="A19" s="360" t="s">
        <v>3</v>
      </c>
      <c r="B19" s="361" t="s">
        <v>3</v>
      </c>
      <c r="C19" s="361" t="s">
        <v>3</v>
      </c>
      <c r="D19" s="361" t="s">
        <v>3</v>
      </c>
      <c r="E19" s="358" t="s">
        <v>3</v>
      </c>
      <c r="F19" s="358" t="s">
        <v>3</v>
      </c>
      <c r="G19" s="358" t="s">
        <v>3</v>
      </c>
      <c r="H19" s="358" t="s">
        <v>3</v>
      </c>
      <c r="I19" s="358" t="s">
        <v>3</v>
      </c>
      <c r="J19" s="359" t="s">
        <v>3</v>
      </c>
      <c r="K19" s="359"/>
      <c r="L19" s="359"/>
      <c r="M19" s="359" t="s">
        <v>3</v>
      </c>
    </row>
    <row r="20" spans="1:13" s="6" customFormat="1" ht="14.5" x14ac:dyDescent="0.35">
      <c r="A20" s="494" t="s">
        <v>789</v>
      </c>
      <c r="B20" s="495"/>
      <c r="C20" s="495"/>
      <c r="D20" s="495"/>
      <c r="E20" s="495"/>
      <c r="F20" s="495"/>
      <c r="G20" s="495"/>
      <c r="H20" s="495"/>
      <c r="I20" s="495"/>
      <c r="J20" s="495"/>
      <c r="K20" s="495"/>
      <c r="L20" s="496"/>
      <c r="M20" s="359" t="s">
        <v>3</v>
      </c>
    </row>
    <row r="21" spans="1:13" s="6" customFormat="1" ht="92.15" customHeight="1" x14ac:dyDescent="0.3">
      <c r="A21" s="155" t="s">
        <v>753</v>
      </c>
      <c r="B21" s="156"/>
      <c r="C21" s="167" t="s">
        <v>829</v>
      </c>
      <c r="D21" s="167" t="s">
        <v>830</v>
      </c>
      <c r="E21" s="167" t="s">
        <v>486</v>
      </c>
      <c r="F21" s="167" t="s">
        <v>792</v>
      </c>
      <c r="G21" s="167" t="s">
        <v>497</v>
      </c>
      <c r="H21" s="168" t="s">
        <v>793</v>
      </c>
      <c r="I21" s="167" t="s">
        <v>794</v>
      </c>
      <c r="J21" s="167" t="s">
        <v>747</v>
      </c>
      <c r="K21" s="167" t="s">
        <v>827</v>
      </c>
      <c r="L21" s="167" t="s">
        <v>480</v>
      </c>
      <c r="M21" s="359" t="s">
        <v>3</v>
      </c>
    </row>
    <row r="22" spans="1:13" s="6" customFormat="1" ht="14" x14ac:dyDescent="0.3">
      <c r="A22" s="157" t="s">
        <v>790</v>
      </c>
      <c r="B22" s="158"/>
      <c r="C22" s="598">
        <v>2500</v>
      </c>
      <c r="D22" s="598">
        <v>1.78</v>
      </c>
      <c r="E22" s="159">
        <f>D22*C22*14</f>
        <v>62300</v>
      </c>
      <c r="F22" s="160">
        <f>(E22/6000)</f>
        <v>10.383333333333333</v>
      </c>
      <c r="G22" s="599">
        <v>4</v>
      </c>
      <c r="H22" s="159">
        <f>F22*G22</f>
        <v>41.533333333333331</v>
      </c>
      <c r="I22" s="600">
        <v>26.3</v>
      </c>
      <c r="J22" s="161">
        <f>I22*H22</f>
        <v>1092.3266666666666</v>
      </c>
      <c r="K22" s="601">
        <v>0.2</v>
      </c>
      <c r="L22" s="161">
        <f>J22*(1+K22)</f>
        <v>1310.7919999999999</v>
      </c>
      <c r="M22" s="359" t="s">
        <v>3</v>
      </c>
    </row>
    <row r="23" spans="1:13" s="6" customFormat="1" ht="14.5" x14ac:dyDescent="0.35">
      <c r="A23" s="360" t="s">
        <v>3</v>
      </c>
      <c r="B23" s="361" t="s">
        <v>3</v>
      </c>
      <c r="C23" s="361" t="s">
        <v>3</v>
      </c>
      <c r="D23" s="361" t="s">
        <v>3</v>
      </c>
      <c r="E23" s="358" t="s">
        <v>3</v>
      </c>
      <c r="F23" s="358" t="s">
        <v>3</v>
      </c>
      <c r="G23" s="358" t="s">
        <v>3</v>
      </c>
      <c r="H23" s="358" t="s">
        <v>3</v>
      </c>
      <c r="I23" s="421"/>
      <c r="J23" s="421"/>
      <c r="K23" s="429" t="s">
        <v>748</v>
      </c>
      <c r="L23" s="163">
        <f>SUM(L22:L22)</f>
        <v>1310.7919999999999</v>
      </c>
      <c r="M23" s="359" t="s">
        <v>3</v>
      </c>
    </row>
    <row r="24" spans="1:13" s="6" customFormat="1" ht="14.5" x14ac:dyDescent="0.35">
      <c r="A24" s="360"/>
      <c r="B24" s="361"/>
      <c r="C24" s="361"/>
      <c r="D24" s="361"/>
      <c r="E24" s="358"/>
      <c r="F24" s="358"/>
      <c r="G24" s="358"/>
      <c r="H24" s="358"/>
      <c r="I24" s="424"/>
      <c r="J24" s="166"/>
      <c r="K24" s="166"/>
      <c r="L24" s="425"/>
      <c r="M24" s="359"/>
    </row>
    <row r="25" spans="1:13" s="6" customFormat="1" ht="38" x14ac:dyDescent="0.3">
      <c r="A25" s="155" t="s">
        <v>482</v>
      </c>
      <c r="B25" s="156"/>
      <c r="C25" s="156"/>
      <c r="D25" s="156"/>
      <c r="E25" s="169"/>
      <c r="F25" s="169"/>
      <c r="G25" s="471"/>
      <c r="H25" s="422" t="s">
        <v>749</v>
      </c>
      <c r="I25" s="423" t="s">
        <v>750</v>
      </c>
      <c r="J25" s="423" t="s">
        <v>747</v>
      </c>
      <c r="K25" s="423" t="s">
        <v>827</v>
      </c>
      <c r="L25" s="167" t="s">
        <v>480</v>
      </c>
      <c r="M25" s="359" t="s">
        <v>3</v>
      </c>
    </row>
    <row r="26" spans="1:13" s="6" customFormat="1" ht="16.5" customHeight="1" x14ac:dyDescent="0.3">
      <c r="A26" s="497" t="s">
        <v>828</v>
      </c>
      <c r="B26" s="498"/>
      <c r="C26" s="498"/>
      <c r="D26" s="498"/>
      <c r="E26" s="498"/>
      <c r="F26" s="498"/>
      <c r="G26" s="499"/>
      <c r="H26" s="159">
        <f>G22</f>
        <v>4</v>
      </c>
      <c r="I26" s="602">
        <v>130</v>
      </c>
      <c r="J26" s="161">
        <f>I26*H26</f>
        <v>520</v>
      </c>
      <c r="K26" s="603">
        <v>0</v>
      </c>
      <c r="L26" s="161">
        <f>J26*(1+K26)</f>
        <v>520</v>
      </c>
      <c r="M26" s="359" t="s">
        <v>3</v>
      </c>
    </row>
    <row r="27" spans="1:13" s="6" customFormat="1" ht="14" x14ac:dyDescent="0.3">
      <c r="A27" s="362" t="s">
        <v>3</v>
      </c>
      <c r="B27" s="359" t="s">
        <v>3</v>
      </c>
      <c r="C27" s="359" t="s">
        <v>3</v>
      </c>
      <c r="D27" s="359" t="s">
        <v>3</v>
      </c>
      <c r="E27" s="359" t="s">
        <v>3</v>
      </c>
      <c r="F27" s="359" t="s">
        <v>3</v>
      </c>
      <c r="G27" s="359" t="s">
        <v>3</v>
      </c>
      <c r="H27" s="164"/>
      <c r="I27" s="428"/>
      <c r="J27" s="428"/>
      <c r="K27" s="429" t="s">
        <v>751</v>
      </c>
      <c r="L27" s="163">
        <f>SUM(L26:L26)</f>
        <v>520</v>
      </c>
      <c r="M27" s="359" t="s">
        <v>3</v>
      </c>
    </row>
    <row r="28" spans="1:13" s="6" customFormat="1" ht="14" x14ac:dyDescent="0.3">
      <c r="A28" s="362" t="s">
        <v>3</v>
      </c>
      <c r="B28" s="359" t="s">
        <v>3</v>
      </c>
      <c r="C28" s="359" t="s">
        <v>3</v>
      </c>
      <c r="D28" s="359" t="s">
        <v>3</v>
      </c>
      <c r="E28" s="359" t="s">
        <v>3</v>
      </c>
      <c r="F28" s="359" t="s">
        <v>3</v>
      </c>
      <c r="G28" s="156"/>
      <c r="H28" s="164"/>
      <c r="I28" s="426"/>
      <c r="J28" s="426"/>
      <c r="K28" s="427" t="s">
        <v>752</v>
      </c>
      <c r="L28" s="163">
        <f>L27+L23</f>
        <v>1830.7919999999999</v>
      </c>
      <c r="M28" s="359" t="s">
        <v>3</v>
      </c>
    </row>
    <row r="29" spans="1:13" s="6" customFormat="1" ht="14" x14ac:dyDescent="0.3">
      <c r="A29" s="172" t="s">
        <v>791</v>
      </c>
      <c r="B29" s="172"/>
      <c r="C29" s="172"/>
      <c r="D29" s="172"/>
      <c r="E29" s="170"/>
      <c r="F29" s="170"/>
      <c r="G29" s="170"/>
      <c r="H29" s="170"/>
      <c r="I29" s="171"/>
      <c r="J29" s="171"/>
      <c r="K29" s="171"/>
      <c r="L29" s="171"/>
      <c r="M29" s="359" t="s">
        <v>3</v>
      </c>
    </row>
    <row r="30" spans="1:13" s="6" customFormat="1" ht="14" x14ac:dyDescent="0.3">
      <c r="A30" s="162" t="s">
        <v>745</v>
      </c>
      <c r="B30" s="156"/>
      <c r="C30" s="156"/>
      <c r="D30" s="156"/>
      <c r="E30" s="156"/>
      <c r="F30" s="156"/>
      <c r="G30" s="156"/>
      <c r="H30" s="164"/>
      <c r="I30" s="165"/>
      <c r="J30" s="166"/>
      <c r="K30" s="166"/>
      <c r="L30" s="166"/>
      <c r="M30" s="359" t="s">
        <v>3</v>
      </c>
    </row>
    <row r="31" spans="1:13" s="6" customFormat="1" ht="14.5" x14ac:dyDescent="0.35">
      <c r="A31" s="204" t="s">
        <v>746</v>
      </c>
      <c r="B31" s="7"/>
      <c r="C31" s="7"/>
      <c r="D31" s="7"/>
      <c r="E31" s="7"/>
      <c r="F31" s="7"/>
      <c r="G31" s="7"/>
      <c r="H31" s="7"/>
      <c r="I31" s="7"/>
      <c r="J31" s="7"/>
      <c r="K31" s="7"/>
      <c r="L31" s="7"/>
      <c r="M31" s="359" t="s">
        <v>3</v>
      </c>
    </row>
    <row r="32" spans="1:13" s="6" customFormat="1" ht="14.5" x14ac:dyDescent="0.35">
      <c r="A32" s="172" t="s">
        <v>831</v>
      </c>
      <c r="B32" s="204"/>
      <c r="C32" s="204" t="s">
        <v>795</v>
      </c>
      <c r="D32" s="7"/>
      <c r="E32" s="7"/>
      <c r="F32" s="7"/>
      <c r="G32" s="7"/>
      <c r="H32" s="7"/>
      <c r="I32" s="7"/>
      <c r="J32" s="172"/>
      <c r="K32" s="7"/>
      <c r="L32" s="7"/>
      <c r="M32" s="359" t="s">
        <v>3</v>
      </c>
    </row>
    <row r="33" spans="1:13" s="6" customFormat="1" ht="14.5" x14ac:dyDescent="0.35">
      <c r="A33"/>
      <c r="B33" s="7"/>
      <c r="C33" s="7"/>
      <c r="D33" s="7"/>
      <c r="E33" s="7"/>
      <c r="F33" s="7"/>
      <c r="G33" s="7"/>
      <c r="H33" s="7"/>
      <c r="I33" s="7"/>
      <c r="J33" s="7"/>
      <c r="K33" s="7"/>
      <c r="L33" s="7"/>
      <c r="M33" s="359"/>
    </row>
    <row r="34" spans="1:13" s="6" customFormat="1" ht="14.5" x14ac:dyDescent="0.35">
      <c r="A34" s="494" t="s">
        <v>796</v>
      </c>
      <c r="B34" s="495"/>
      <c r="C34" s="495"/>
      <c r="D34" s="495"/>
      <c r="E34" s="495"/>
      <c r="F34" s="495"/>
      <c r="G34" s="495"/>
      <c r="H34" s="495"/>
      <c r="I34" s="495"/>
      <c r="J34" s="495"/>
      <c r="K34" s="495"/>
      <c r="L34" s="496"/>
      <c r="M34" s="359" t="s">
        <v>3</v>
      </c>
    </row>
    <row r="35" spans="1:13" s="6" customFormat="1" ht="64.5" customHeight="1" x14ac:dyDescent="0.3">
      <c r="A35" s="155" t="s">
        <v>753</v>
      </c>
      <c r="B35" s="156"/>
      <c r="C35" s="167" t="s">
        <v>829</v>
      </c>
      <c r="D35" s="167" t="s">
        <v>830</v>
      </c>
      <c r="E35" s="167" t="s">
        <v>486</v>
      </c>
      <c r="F35" s="167" t="s">
        <v>798</v>
      </c>
      <c r="G35" s="167" t="s">
        <v>497</v>
      </c>
      <c r="H35" s="168" t="s">
        <v>793</v>
      </c>
      <c r="I35" s="167" t="s">
        <v>794</v>
      </c>
      <c r="J35" s="167" t="s">
        <v>747</v>
      </c>
      <c r="K35" s="167" t="s">
        <v>827</v>
      </c>
      <c r="L35" s="167" t="s">
        <v>480</v>
      </c>
      <c r="M35" s="359" t="s">
        <v>3</v>
      </c>
    </row>
    <row r="36" spans="1:13" s="6" customFormat="1" ht="14" x14ac:dyDescent="0.3">
      <c r="A36" s="157" t="s">
        <v>797</v>
      </c>
      <c r="B36" s="158"/>
      <c r="C36" s="598">
        <v>1.23</v>
      </c>
      <c r="D36" s="598">
        <v>1.78</v>
      </c>
      <c r="E36" s="159">
        <f>D36*C36*2</f>
        <v>4.3788</v>
      </c>
      <c r="F36" s="160">
        <f>ROUNDUP((E36/0.88),0)</f>
        <v>5</v>
      </c>
      <c r="G36" s="599">
        <v>4</v>
      </c>
      <c r="H36" s="159">
        <f>F36*G36</f>
        <v>20</v>
      </c>
      <c r="I36" s="600">
        <v>361</v>
      </c>
      <c r="J36" s="161">
        <f>I36*H36</f>
        <v>7220</v>
      </c>
      <c r="K36" s="601">
        <v>0.2</v>
      </c>
      <c r="L36" s="161">
        <f>J36*(1+K36)</f>
        <v>8664</v>
      </c>
      <c r="M36" s="359" t="s">
        <v>3</v>
      </c>
    </row>
    <row r="37" spans="1:13" s="6" customFormat="1" ht="14.5" x14ac:dyDescent="0.35">
      <c r="A37" s="360" t="s">
        <v>3</v>
      </c>
      <c r="B37" s="361" t="s">
        <v>3</v>
      </c>
      <c r="C37" s="361" t="s">
        <v>3</v>
      </c>
      <c r="D37" s="361" t="s">
        <v>3</v>
      </c>
      <c r="E37" s="358" t="s">
        <v>3</v>
      </c>
      <c r="F37" s="358" t="s">
        <v>3</v>
      </c>
      <c r="G37" s="358" t="s">
        <v>3</v>
      </c>
      <c r="H37" s="358" t="s">
        <v>3</v>
      </c>
      <c r="I37" s="421"/>
      <c r="J37" s="421"/>
      <c r="K37" s="429" t="s">
        <v>748</v>
      </c>
      <c r="L37" s="163">
        <f>SUM(L36:L36)</f>
        <v>8664</v>
      </c>
      <c r="M37" s="359" t="s">
        <v>3</v>
      </c>
    </row>
    <row r="38" spans="1:13" s="6" customFormat="1" ht="14.5" x14ac:dyDescent="0.35">
      <c r="A38" s="360"/>
      <c r="B38" s="361"/>
      <c r="C38" s="361"/>
      <c r="D38" s="361"/>
      <c r="E38" s="358"/>
      <c r="F38" s="358"/>
      <c r="G38" s="358"/>
      <c r="H38" s="358"/>
      <c r="I38" s="424"/>
      <c r="J38" s="166"/>
      <c r="K38" s="166"/>
      <c r="L38" s="425"/>
      <c r="M38" s="359"/>
    </row>
    <row r="39" spans="1:13" s="6" customFormat="1" ht="38" x14ac:dyDescent="0.3">
      <c r="A39" s="155" t="s">
        <v>482</v>
      </c>
      <c r="B39" s="156"/>
      <c r="C39" s="156"/>
      <c r="D39" s="156"/>
      <c r="E39" s="169"/>
      <c r="F39" s="169"/>
      <c r="G39" s="471"/>
      <c r="H39" s="422" t="s">
        <v>749</v>
      </c>
      <c r="I39" s="423" t="s">
        <v>750</v>
      </c>
      <c r="J39" s="423" t="s">
        <v>747</v>
      </c>
      <c r="K39" s="423" t="s">
        <v>827</v>
      </c>
      <c r="L39" s="167" t="s">
        <v>480</v>
      </c>
      <c r="M39" s="359" t="s">
        <v>3</v>
      </c>
    </row>
    <row r="40" spans="1:13" s="6" customFormat="1" ht="16.5" customHeight="1" x14ac:dyDescent="0.3">
      <c r="A40" s="497" t="s">
        <v>481</v>
      </c>
      <c r="B40" s="498"/>
      <c r="C40" s="498"/>
      <c r="D40" s="498"/>
      <c r="E40" s="498"/>
      <c r="F40" s="498"/>
      <c r="G40" s="499"/>
      <c r="H40" s="159">
        <v>1</v>
      </c>
      <c r="I40" s="602">
        <v>324</v>
      </c>
      <c r="J40" s="161">
        <f>I40*H40</f>
        <v>324</v>
      </c>
      <c r="K40" s="603">
        <v>0</v>
      </c>
      <c r="L40" s="161">
        <f>J40*(1+K40)</f>
        <v>324</v>
      </c>
      <c r="M40" s="359" t="s">
        <v>3</v>
      </c>
    </row>
    <row r="41" spans="1:13" s="6" customFormat="1" ht="16.5" customHeight="1" x14ac:dyDescent="0.3">
      <c r="A41" s="497" t="s">
        <v>832</v>
      </c>
      <c r="B41" s="498"/>
      <c r="C41" s="498"/>
      <c r="D41" s="498"/>
      <c r="E41" s="498"/>
      <c r="F41" s="498"/>
      <c r="G41" s="499"/>
      <c r="H41" s="159">
        <v>3</v>
      </c>
      <c r="I41" s="602">
        <v>324</v>
      </c>
      <c r="J41" s="161">
        <f>I41*H41</f>
        <v>972</v>
      </c>
      <c r="K41" s="603">
        <v>0</v>
      </c>
      <c r="L41" s="161">
        <f>J41*(1+K41)</f>
        <v>972</v>
      </c>
      <c r="M41" s="359" t="s">
        <v>3</v>
      </c>
    </row>
    <row r="42" spans="1:13" s="6" customFormat="1" ht="16.5" customHeight="1" x14ac:dyDescent="0.3">
      <c r="A42" s="156"/>
      <c r="B42" s="156"/>
      <c r="C42" s="156"/>
      <c r="D42" s="156"/>
      <c r="E42" s="156"/>
      <c r="F42" s="156"/>
      <c r="G42" s="164"/>
      <c r="H42" s="159">
        <f>SUM(H40:H41)</f>
        <v>4</v>
      </c>
      <c r="I42" s="542"/>
      <c r="J42" s="542"/>
      <c r="K42" s="543" t="s">
        <v>836</v>
      </c>
      <c r="L42" s="161">
        <f>(L41+L40)/H42</f>
        <v>324</v>
      </c>
      <c r="M42" s="359"/>
    </row>
    <row r="43" spans="1:13" s="6" customFormat="1" ht="14" x14ac:dyDescent="0.3">
      <c r="A43" s="362" t="s">
        <v>3</v>
      </c>
      <c r="B43" s="359" t="s">
        <v>3</v>
      </c>
      <c r="C43" s="359" t="s">
        <v>3</v>
      </c>
      <c r="D43" s="359" t="s">
        <v>3</v>
      </c>
      <c r="E43" s="359" t="s">
        <v>3</v>
      </c>
      <c r="F43" s="359" t="s">
        <v>3</v>
      </c>
      <c r="G43" s="359" t="s">
        <v>3</v>
      </c>
      <c r="H43" s="164"/>
      <c r="I43" s="426"/>
      <c r="J43" s="426"/>
      <c r="K43" s="427" t="s">
        <v>751</v>
      </c>
      <c r="L43" s="163">
        <f>SUM(L40:L41)</f>
        <v>1296</v>
      </c>
      <c r="M43" s="359" t="s">
        <v>3</v>
      </c>
    </row>
    <row r="44" spans="1:13" s="6" customFormat="1" ht="14" x14ac:dyDescent="0.3">
      <c r="A44" s="362" t="s">
        <v>3</v>
      </c>
      <c r="B44" s="359" t="s">
        <v>3</v>
      </c>
      <c r="C44" s="359" t="s">
        <v>3</v>
      </c>
      <c r="D44" s="359" t="s">
        <v>3</v>
      </c>
      <c r="E44" s="359" t="s">
        <v>3</v>
      </c>
      <c r="F44" s="359" t="s">
        <v>3</v>
      </c>
      <c r="G44" s="156"/>
      <c r="H44" s="164"/>
      <c r="I44" s="426"/>
      <c r="J44" s="426"/>
      <c r="K44" s="427" t="s">
        <v>752</v>
      </c>
      <c r="L44" s="163">
        <f>L43+L37</f>
        <v>9960</v>
      </c>
      <c r="M44" s="359" t="s">
        <v>3</v>
      </c>
    </row>
    <row r="45" spans="1:13" s="6" customFormat="1" ht="14" x14ac:dyDescent="0.3">
      <c r="A45" s="172" t="s">
        <v>791</v>
      </c>
      <c r="B45" s="172"/>
      <c r="C45" s="172"/>
      <c r="D45" s="172"/>
      <c r="E45" s="170"/>
      <c r="F45" s="170"/>
      <c r="G45" s="170"/>
      <c r="H45" s="170"/>
      <c r="I45" s="171"/>
      <c r="J45" s="171"/>
      <c r="K45" s="171"/>
      <c r="L45" s="171"/>
      <c r="M45" s="359" t="s">
        <v>3</v>
      </c>
    </row>
    <row r="46" spans="1:13" s="6" customFormat="1" ht="14" x14ac:dyDescent="0.3">
      <c r="A46" s="162" t="s">
        <v>745</v>
      </c>
      <c r="B46" s="156"/>
      <c r="C46" s="156"/>
      <c r="D46" s="156"/>
      <c r="E46" s="156"/>
      <c r="F46" s="156"/>
      <c r="G46" s="156"/>
      <c r="H46" s="164"/>
      <c r="I46" s="165"/>
      <c r="J46" s="166"/>
      <c r="K46" s="166"/>
      <c r="L46" s="166"/>
      <c r="M46" s="359" t="s">
        <v>3</v>
      </c>
    </row>
    <row r="47" spans="1:13" s="6" customFormat="1" ht="14.5" x14ac:dyDescent="0.35">
      <c r="A47" s="204" t="s">
        <v>746</v>
      </c>
      <c r="B47" s="7"/>
      <c r="C47" s="7"/>
      <c r="D47" s="7"/>
      <c r="E47" s="7"/>
      <c r="F47" s="7"/>
      <c r="G47" s="7"/>
      <c r="H47" s="7"/>
      <c r="I47" s="7"/>
      <c r="J47" s="7"/>
      <c r="K47" s="7"/>
      <c r="L47" s="7"/>
      <c r="M47" s="359" t="s">
        <v>3</v>
      </c>
    </row>
    <row r="48" spans="1:13" s="6" customFormat="1" ht="14.5" x14ac:dyDescent="0.35">
      <c r="A48" s="172" t="s">
        <v>831</v>
      </c>
      <c r="B48" s="204"/>
      <c r="C48" s="204" t="s">
        <v>795</v>
      </c>
      <c r="D48" s="7"/>
      <c r="E48" s="7"/>
      <c r="F48" s="7"/>
      <c r="G48" s="7"/>
      <c r="H48" s="7"/>
      <c r="I48" s="7"/>
      <c r="J48" s="172"/>
      <c r="K48" s="7"/>
      <c r="L48" s="7"/>
      <c r="M48" s="359" t="s">
        <v>3</v>
      </c>
    </row>
    <row r="49" spans="1:13" s="6" customFormat="1" ht="14" x14ac:dyDescent="0.3">
      <c r="A49" s="155"/>
      <c r="B49" s="156"/>
      <c r="C49" s="462"/>
      <c r="D49" s="462"/>
      <c r="E49" s="462"/>
      <c r="F49" s="462"/>
      <c r="G49" s="462"/>
      <c r="H49" s="463"/>
      <c r="I49" s="462"/>
      <c r="J49" s="462"/>
      <c r="K49" s="462"/>
      <c r="L49" s="462"/>
      <c r="M49" s="359"/>
    </row>
    <row r="50" spans="1:13" s="6" customFormat="1" ht="14.5" x14ac:dyDescent="0.35">
      <c r="A50" s="494" t="s">
        <v>799</v>
      </c>
      <c r="B50" s="495"/>
      <c r="C50" s="495"/>
      <c r="D50" s="495"/>
      <c r="E50" s="495"/>
      <c r="F50" s="495"/>
      <c r="G50" s="495"/>
      <c r="H50" s="495"/>
      <c r="I50" s="495"/>
      <c r="J50" s="495"/>
      <c r="K50" s="495"/>
      <c r="L50" s="496"/>
      <c r="M50" s="359" t="s">
        <v>3</v>
      </c>
    </row>
    <row r="51" spans="1:13" s="6" customFormat="1" ht="64.5" customHeight="1" x14ac:dyDescent="0.3">
      <c r="A51" s="155" t="s">
        <v>753</v>
      </c>
      <c r="B51" s="156"/>
      <c r="C51" s="167" t="s">
        <v>829</v>
      </c>
      <c r="D51" s="167" t="s">
        <v>830</v>
      </c>
      <c r="E51" s="167" t="s">
        <v>486</v>
      </c>
      <c r="F51" s="167" t="s">
        <v>801</v>
      </c>
      <c r="G51" s="167" t="s">
        <v>497</v>
      </c>
      <c r="H51" s="168" t="s">
        <v>793</v>
      </c>
      <c r="I51" s="167" t="s">
        <v>794</v>
      </c>
      <c r="J51" s="167" t="s">
        <v>747</v>
      </c>
      <c r="K51" s="167" t="s">
        <v>827</v>
      </c>
      <c r="L51" s="167" t="s">
        <v>480</v>
      </c>
      <c r="M51" s="359" t="s">
        <v>3</v>
      </c>
    </row>
    <row r="52" spans="1:13" s="6" customFormat="1" ht="14" x14ac:dyDescent="0.3">
      <c r="A52" s="157" t="s">
        <v>800</v>
      </c>
      <c r="B52" s="158"/>
      <c r="C52" s="598">
        <v>60</v>
      </c>
      <c r="D52" s="598">
        <v>1.78</v>
      </c>
      <c r="E52" s="159">
        <f>D52*C52*3</f>
        <v>320.39999999999998</v>
      </c>
      <c r="F52" s="160">
        <f>(E52/20)</f>
        <v>16.02</v>
      </c>
      <c r="G52" s="599">
        <v>4</v>
      </c>
      <c r="H52" s="159">
        <f>F52*G52</f>
        <v>64.08</v>
      </c>
      <c r="I52" s="600">
        <v>26.3</v>
      </c>
      <c r="J52" s="161">
        <f>I52*H52</f>
        <v>1685.3040000000001</v>
      </c>
      <c r="K52" s="601">
        <v>0.2</v>
      </c>
      <c r="L52" s="161">
        <f>J52*(1+K52)</f>
        <v>2022.3648000000001</v>
      </c>
      <c r="M52" s="359" t="s">
        <v>3</v>
      </c>
    </row>
    <row r="53" spans="1:13" s="6" customFormat="1" ht="14.5" x14ac:dyDescent="0.35">
      <c r="A53" s="360" t="s">
        <v>3</v>
      </c>
      <c r="B53" s="361" t="s">
        <v>3</v>
      </c>
      <c r="C53" s="361" t="s">
        <v>3</v>
      </c>
      <c r="D53" s="361" t="s">
        <v>3</v>
      </c>
      <c r="E53" s="358" t="s">
        <v>3</v>
      </c>
      <c r="F53" s="358" t="s">
        <v>3</v>
      </c>
      <c r="G53" s="358" t="s">
        <v>3</v>
      </c>
      <c r="H53" s="358" t="s">
        <v>3</v>
      </c>
      <c r="I53" s="421"/>
      <c r="J53" s="421"/>
      <c r="K53" s="429" t="s">
        <v>748</v>
      </c>
      <c r="L53" s="163">
        <f>SUM(L52:L52)</f>
        <v>2022.3648000000001</v>
      </c>
      <c r="M53" s="359" t="s">
        <v>3</v>
      </c>
    </row>
    <row r="54" spans="1:13" s="6" customFormat="1" ht="14.5" x14ac:dyDescent="0.35">
      <c r="A54" s="360"/>
      <c r="B54" s="361"/>
      <c r="C54" s="361"/>
      <c r="D54" s="361"/>
      <c r="E54" s="358"/>
      <c r="F54" s="358"/>
      <c r="G54" s="358"/>
      <c r="H54" s="358"/>
      <c r="I54" s="424"/>
      <c r="J54" s="166"/>
      <c r="K54" s="166"/>
      <c r="L54" s="425"/>
      <c r="M54" s="359"/>
    </row>
    <row r="55" spans="1:13" s="6" customFormat="1" ht="38" x14ac:dyDescent="0.3">
      <c r="A55" s="155" t="s">
        <v>482</v>
      </c>
      <c r="B55" s="156"/>
      <c r="C55" s="156"/>
      <c r="D55" s="156"/>
      <c r="E55" s="169"/>
      <c r="F55" s="169"/>
      <c r="G55" s="471"/>
      <c r="H55" s="422" t="s">
        <v>749</v>
      </c>
      <c r="I55" s="423" t="s">
        <v>750</v>
      </c>
      <c r="J55" s="423" t="s">
        <v>747</v>
      </c>
      <c r="K55" s="423" t="s">
        <v>827</v>
      </c>
      <c r="L55" s="167" t="s">
        <v>480</v>
      </c>
      <c r="M55" s="359" t="s">
        <v>3</v>
      </c>
    </row>
    <row r="56" spans="1:13" s="6" customFormat="1" ht="16.5" customHeight="1" x14ac:dyDescent="0.3">
      <c r="A56" s="497" t="s">
        <v>828</v>
      </c>
      <c r="B56" s="498"/>
      <c r="C56" s="498"/>
      <c r="D56" s="498"/>
      <c r="E56" s="498"/>
      <c r="F56" s="498"/>
      <c r="G56" s="499"/>
      <c r="H56" s="604">
        <v>4</v>
      </c>
      <c r="I56" s="602">
        <v>130</v>
      </c>
      <c r="J56" s="161">
        <f>I56*H56</f>
        <v>520</v>
      </c>
      <c r="K56" s="603">
        <v>0</v>
      </c>
      <c r="L56" s="161">
        <f>J56*(1+K56)</f>
        <v>520</v>
      </c>
      <c r="M56" s="359" t="s">
        <v>3</v>
      </c>
    </row>
    <row r="57" spans="1:13" s="6" customFormat="1" ht="16.5" customHeight="1" x14ac:dyDescent="0.3">
      <c r="A57" s="497" t="s">
        <v>832</v>
      </c>
      <c r="B57" s="498"/>
      <c r="C57" s="498"/>
      <c r="D57" s="498"/>
      <c r="E57" s="498"/>
      <c r="F57" s="498"/>
      <c r="G57" s="499"/>
      <c r="H57" s="604"/>
      <c r="I57" s="602"/>
      <c r="J57" s="161">
        <f>I57*H57</f>
        <v>0</v>
      </c>
      <c r="K57" s="603">
        <v>0</v>
      </c>
      <c r="L57" s="161">
        <f>J57*(1+K57)</f>
        <v>0</v>
      </c>
      <c r="M57" s="359" t="s">
        <v>3</v>
      </c>
    </row>
    <row r="58" spans="1:13" s="6" customFormat="1" ht="14" x14ac:dyDescent="0.3">
      <c r="A58" s="362" t="s">
        <v>3</v>
      </c>
      <c r="B58" s="359" t="s">
        <v>3</v>
      </c>
      <c r="C58" s="359" t="s">
        <v>3</v>
      </c>
      <c r="D58" s="359" t="s">
        <v>3</v>
      </c>
      <c r="E58" s="359" t="s">
        <v>3</v>
      </c>
      <c r="F58" s="359" t="s">
        <v>3</v>
      </c>
      <c r="G58" s="359" t="s">
        <v>3</v>
      </c>
      <c r="H58" s="164"/>
      <c r="I58" s="428"/>
      <c r="J58" s="428"/>
      <c r="K58" s="429" t="s">
        <v>751</v>
      </c>
      <c r="L58" s="163">
        <f>SUM(L56:L57)</f>
        <v>520</v>
      </c>
      <c r="M58" s="359" t="s">
        <v>3</v>
      </c>
    </row>
    <row r="59" spans="1:13" s="6" customFormat="1" ht="14" x14ac:dyDescent="0.3">
      <c r="A59" s="362" t="s">
        <v>3</v>
      </c>
      <c r="B59" s="359" t="s">
        <v>3</v>
      </c>
      <c r="C59" s="359" t="s">
        <v>3</v>
      </c>
      <c r="D59" s="359" t="s">
        <v>3</v>
      </c>
      <c r="E59" s="359" t="s">
        <v>3</v>
      </c>
      <c r="F59" s="359" t="s">
        <v>3</v>
      </c>
      <c r="G59" s="156"/>
      <c r="H59" s="164"/>
      <c r="I59" s="426"/>
      <c r="J59" s="426"/>
      <c r="K59" s="427" t="s">
        <v>752</v>
      </c>
      <c r="L59" s="163">
        <f>L58+L53</f>
        <v>2542.3648000000003</v>
      </c>
      <c r="M59" s="359" t="s">
        <v>3</v>
      </c>
    </row>
    <row r="60" spans="1:13" s="6" customFormat="1" ht="14" x14ac:dyDescent="0.3">
      <c r="A60" s="172" t="s">
        <v>791</v>
      </c>
      <c r="B60" s="172"/>
      <c r="C60" s="172"/>
      <c r="D60" s="172"/>
      <c r="E60" s="170"/>
      <c r="F60" s="170"/>
      <c r="G60" s="170"/>
      <c r="H60" s="170"/>
      <c r="I60" s="171"/>
      <c r="J60" s="171"/>
      <c r="K60" s="171"/>
      <c r="L60" s="171"/>
      <c r="M60" s="359" t="s">
        <v>3</v>
      </c>
    </row>
    <row r="61" spans="1:13" s="6" customFormat="1" ht="14" x14ac:dyDescent="0.3">
      <c r="A61" s="162" t="s">
        <v>745</v>
      </c>
      <c r="B61" s="156"/>
      <c r="C61" s="156"/>
      <c r="D61" s="156"/>
      <c r="E61" s="156"/>
      <c r="F61" s="156"/>
      <c r="G61" s="156"/>
      <c r="H61" s="164"/>
      <c r="I61" s="165"/>
      <c r="J61" s="166"/>
      <c r="K61" s="166"/>
      <c r="L61" s="166"/>
      <c r="M61" s="359" t="s">
        <v>3</v>
      </c>
    </row>
    <row r="62" spans="1:13" s="6" customFormat="1" ht="14.5" x14ac:dyDescent="0.35">
      <c r="A62" s="204" t="s">
        <v>746</v>
      </c>
      <c r="B62" s="7"/>
      <c r="C62" s="7"/>
      <c r="D62" s="7"/>
      <c r="E62" s="7"/>
      <c r="F62" s="7"/>
      <c r="G62" s="7"/>
      <c r="H62" s="7"/>
      <c r="I62" s="7"/>
      <c r="J62" s="7"/>
      <c r="K62" s="7"/>
      <c r="L62" s="7"/>
      <c r="M62" s="359" t="s">
        <v>3</v>
      </c>
    </row>
    <row r="63" spans="1:13" s="6" customFormat="1" ht="14.5" x14ac:dyDescent="0.35">
      <c r="A63" s="172" t="s">
        <v>831</v>
      </c>
      <c r="B63" s="204"/>
      <c r="C63" s="204" t="s">
        <v>795</v>
      </c>
      <c r="D63" s="7"/>
      <c r="E63" s="7"/>
      <c r="F63" s="7"/>
      <c r="G63" s="7"/>
      <c r="H63" s="7"/>
      <c r="I63" s="7"/>
      <c r="J63" s="172"/>
      <c r="K63" s="7"/>
      <c r="L63" s="7"/>
      <c r="M63" s="359" t="s">
        <v>3</v>
      </c>
    </row>
    <row r="64" spans="1:13" s="6" customFormat="1" ht="14" x14ac:dyDescent="0.3">
      <c r="A64" s="162"/>
      <c r="B64" s="156"/>
      <c r="C64" s="156"/>
      <c r="D64" s="156"/>
      <c r="E64" s="164"/>
      <c r="F64" s="156"/>
      <c r="G64" s="464"/>
      <c r="H64" s="164"/>
      <c r="I64" s="465"/>
      <c r="J64" s="165"/>
      <c r="K64" s="466"/>
      <c r="L64" s="165"/>
      <c r="M64" s="359"/>
    </row>
    <row r="65" spans="1:13" s="6" customFormat="1" ht="14.5" x14ac:dyDescent="0.35">
      <c r="A65" s="494" t="s">
        <v>802</v>
      </c>
      <c r="B65" s="495"/>
      <c r="C65" s="495"/>
      <c r="D65" s="495"/>
      <c r="E65" s="495"/>
      <c r="F65" s="495"/>
      <c r="G65" s="495"/>
      <c r="H65" s="495"/>
      <c r="I65" s="495"/>
      <c r="J65" s="495"/>
      <c r="K65" s="495"/>
      <c r="L65" s="496"/>
      <c r="M65" s="359" t="s">
        <v>3</v>
      </c>
    </row>
    <row r="66" spans="1:13" s="6" customFormat="1" ht="64.5" customHeight="1" x14ac:dyDescent="0.3">
      <c r="A66" s="155" t="s">
        <v>753</v>
      </c>
      <c r="B66" s="156"/>
      <c r="C66" s="167" t="s">
        <v>829</v>
      </c>
      <c r="D66" s="167" t="s">
        <v>830</v>
      </c>
      <c r="E66" s="167" t="s">
        <v>486</v>
      </c>
      <c r="F66" s="167" t="s">
        <v>804</v>
      </c>
      <c r="G66" s="167" t="s">
        <v>497</v>
      </c>
      <c r="H66" s="168" t="s">
        <v>793</v>
      </c>
      <c r="I66" s="167" t="s">
        <v>794</v>
      </c>
      <c r="J66" s="167" t="s">
        <v>747</v>
      </c>
      <c r="K66" s="167" t="s">
        <v>827</v>
      </c>
      <c r="L66" s="167" t="s">
        <v>480</v>
      </c>
      <c r="M66" s="359" t="s">
        <v>3</v>
      </c>
    </row>
    <row r="67" spans="1:13" s="6" customFormat="1" ht="14" x14ac:dyDescent="0.3">
      <c r="A67" s="157" t="s">
        <v>803</v>
      </c>
      <c r="B67" s="158"/>
      <c r="C67" s="598">
        <v>1000</v>
      </c>
      <c r="D67" s="598">
        <v>1.78</v>
      </c>
      <c r="E67" s="159">
        <f>D67*C67*3</f>
        <v>5340</v>
      </c>
      <c r="F67" s="160">
        <f>ROUNDUP((E67/1200),0)</f>
        <v>5</v>
      </c>
      <c r="G67" s="599">
        <v>4</v>
      </c>
      <c r="H67" s="159">
        <f>F67*G67</f>
        <v>20</v>
      </c>
      <c r="I67" s="600">
        <v>32.979999999999997</v>
      </c>
      <c r="J67" s="161">
        <f>I67*H67</f>
        <v>659.59999999999991</v>
      </c>
      <c r="K67" s="601">
        <v>0.2</v>
      </c>
      <c r="L67" s="161">
        <f>J67*(1+K67)</f>
        <v>791.51999999999987</v>
      </c>
      <c r="M67" s="359" t="s">
        <v>3</v>
      </c>
    </row>
    <row r="68" spans="1:13" s="6" customFormat="1" ht="14.5" x14ac:dyDescent="0.35">
      <c r="A68" s="360" t="s">
        <v>3</v>
      </c>
      <c r="B68" s="361" t="s">
        <v>3</v>
      </c>
      <c r="C68" s="361" t="s">
        <v>3</v>
      </c>
      <c r="D68" s="361" t="s">
        <v>3</v>
      </c>
      <c r="E68" s="358" t="s">
        <v>3</v>
      </c>
      <c r="F68" s="358" t="s">
        <v>3</v>
      </c>
      <c r="G68" s="358" t="s">
        <v>3</v>
      </c>
      <c r="H68" s="358" t="s">
        <v>3</v>
      </c>
      <c r="I68" s="421"/>
      <c r="J68" s="421"/>
      <c r="K68" s="429" t="s">
        <v>748</v>
      </c>
      <c r="L68" s="163">
        <f>SUM(L67:L67)</f>
        <v>791.51999999999987</v>
      </c>
      <c r="M68" s="359" t="s">
        <v>3</v>
      </c>
    </row>
    <row r="69" spans="1:13" s="6" customFormat="1" ht="14.5" x14ac:dyDescent="0.35">
      <c r="A69" s="360"/>
      <c r="B69" s="361"/>
      <c r="C69" s="361"/>
      <c r="D69" s="361"/>
      <c r="E69" s="358"/>
      <c r="F69" s="358"/>
      <c r="G69" s="358"/>
      <c r="H69" s="358"/>
      <c r="I69" s="424"/>
      <c r="J69" s="166"/>
      <c r="K69" s="166"/>
      <c r="L69" s="425"/>
      <c r="M69" s="359"/>
    </row>
    <row r="70" spans="1:13" s="6" customFormat="1" ht="38" x14ac:dyDescent="0.3">
      <c r="A70" s="155" t="s">
        <v>482</v>
      </c>
      <c r="B70" s="156"/>
      <c r="C70" s="156"/>
      <c r="D70" s="156"/>
      <c r="E70" s="169"/>
      <c r="F70" s="169"/>
      <c r="G70" s="471"/>
      <c r="H70" s="422" t="s">
        <v>749</v>
      </c>
      <c r="I70" s="423" t="s">
        <v>750</v>
      </c>
      <c r="J70" s="423" t="s">
        <v>747</v>
      </c>
      <c r="K70" s="423" t="s">
        <v>827</v>
      </c>
      <c r="L70" s="167" t="s">
        <v>480</v>
      </c>
      <c r="M70" s="359" t="s">
        <v>3</v>
      </c>
    </row>
    <row r="71" spans="1:13" s="6" customFormat="1" ht="16.5" customHeight="1" x14ac:dyDescent="0.3">
      <c r="A71" s="497" t="s">
        <v>481</v>
      </c>
      <c r="B71" s="498"/>
      <c r="C71" s="498"/>
      <c r="D71" s="498"/>
      <c r="E71" s="498"/>
      <c r="F71" s="498"/>
      <c r="G71" s="499"/>
      <c r="H71" s="159">
        <v>1</v>
      </c>
      <c r="I71" s="602">
        <v>324</v>
      </c>
      <c r="J71" s="161">
        <f>I71*H71</f>
        <v>324</v>
      </c>
      <c r="K71" s="603">
        <v>0</v>
      </c>
      <c r="L71" s="161">
        <f>J71*(1+K71)</f>
        <v>324</v>
      </c>
      <c r="M71" s="359" t="s">
        <v>3</v>
      </c>
    </row>
    <row r="72" spans="1:13" s="6" customFormat="1" ht="16.5" customHeight="1" x14ac:dyDescent="0.3">
      <c r="A72" s="497" t="s">
        <v>832</v>
      </c>
      <c r="B72" s="498"/>
      <c r="C72" s="498"/>
      <c r="D72" s="498"/>
      <c r="E72" s="498"/>
      <c r="F72" s="498"/>
      <c r="G72" s="499"/>
      <c r="H72" s="159">
        <v>3</v>
      </c>
      <c r="I72" s="602">
        <v>324</v>
      </c>
      <c r="J72" s="161">
        <f>I72*H72</f>
        <v>972</v>
      </c>
      <c r="K72" s="603">
        <v>0</v>
      </c>
      <c r="L72" s="161">
        <f>J72*(1+K72)</f>
        <v>972</v>
      </c>
      <c r="M72" s="359" t="s">
        <v>3</v>
      </c>
    </row>
    <row r="73" spans="1:13" s="6" customFormat="1" ht="16.5" customHeight="1" x14ac:dyDescent="0.3">
      <c r="A73" s="156"/>
      <c r="B73" s="156"/>
      <c r="C73" s="156"/>
      <c r="D73" s="156"/>
      <c r="E73" s="156"/>
      <c r="F73" s="156"/>
      <c r="G73" s="164"/>
      <c r="H73" s="159">
        <f>SUM(H71:H72)</f>
        <v>4</v>
      </c>
      <c r="I73" s="542"/>
      <c r="J73" s="542"/>
      <c r="K73" s="543" t="s">
        <v>836</v>
      </c>
      <c r="L73" s="161">
        <f>(L72+L71)/H73</f>
        <v>324</v>
      </c>
      <c r="M73" s="359"/>
    </row>
    <row r="74" spans="1:13" s="6" customFormat="1" ht="14" x14ac:dyDescent="0.3">
      <c r="A74" s="362" t="s">
        <v>3</v>
      </c>
      <c r="B74" s="359" t="s">
        <v>3</v>
      </c>
      <c r="C74" s="359" t="s">
        <v>3</v>
      </c>
      <c r="D74" s="359" t="s">
        <v>3</v>
      </c>
      <c r="E74" s="359" t="s">
        <v>3</v>
      </c>
      <c r="F74" s="359" t="s">
        <v>3</v>
      </c>
      <c r="G74" s="359" t="s">
        <v>3</v>
      </c>
      <c r="H74" s="164"/>
      <c r="I74" s="426"/>
      <c r="J74" s="426"/>
      <c r="K74" s="427" t="s">
        <v>751</v>
      </c>
      <c r="L74" s="163">
        <f>SUM(L71:L72)</f>
        <v>1296</v>
      </c>
      <c r="M74" s="359" t="s">
        <v>3</v>
      </c>
    </row>
    <row r="75" spans="1:13" s="6" customFormat="1" ht="14" x14ac:dyDescent="0.3">
      <c r="A75" s="362" t="s">
        <v>3</v>
      </c>
      <c r="B75" s="359" t="s">
        <v>3</v>
      </c>
      <c r="C75" s="359" t="s">
        <v>3</v>
      </c>
      <c r="D75" s="359" t="s">
        <v>3</v>
      </c>
      <c r="E75" s="359" t="s">
        <v>3</v>
      </c>
      <c r="F75" s="359" t="s">
        <v>3</v>
      </c>
      <c r="G75" s="156"/>
      <c r="H75" s="164"/>
      <c r="I75" s="426"/>
      <c r="J75" s="426"/>
      <c r="K75" s="427" t="s">
        <v>752</v>
      </c>
      <c r="L75" s="163">
        <f>L74+L68</f>
        <v>2087.52</v>
      </c>
      <c r="M75" s="359" t="s">
        <v>3</v>
      </c>
    </row>
    <row r="76" spans="1:13" s="6" customFormat="1" ht="14" x14ac:dyDescent="0.3">
      <c r="A76" s="172" t="s">
        <v>791</v>
      </c>
      <c r="B76" s="172"/>
      <c r="C76" s="172"/>
      <c r="D76" s="172"/>
      <c r="E76" s="170"/>
      <c r="F76" s="170"/>
      <c r="G76" s="170"/>
      <c r="H76" s="170"/>
      <c r="I76" s="171"/>
      <c r="J76" s="171"/>
      <c r="K76" s="171"/>
      <c r="L76" s="171"/>
      <c r="M76" s="359" t="s">
        <v>3</v>
      </c>
    </row>
    <row r="77" spans="1:13" s="6" customFormat="1" ht="14" x14ac:dyDescent="0.3">
      <c r="A77" s="162" t="s">
        <v>745</v>
      </c>
      <c r="B77" s="156"/>
      <c r="C77" s="156"/>
      <c r="D77" s="156"/>
      <c r="E77" s="156"/>
      <c r="F77" s="156"/>
      <c r="G77" s="156"/>
      <c r="H77" s="164"/>
      <c r="I77" s="165"/>
      <c r="J77" s="166"/>
      <c r="K77" s="166"/>
      <c r="L77" s="166"/>
      <c r="M77" s="359" t="s">
        <v>3</v>
      </c>
    </row>
    <row r="78" spans="1:13" s="6" customFormat="1" ht="14.5" x14ac:dyDescent="0.35">
      <c r="A78" s="204" t="s">
        <v>746</v>
      </c>
      <c r="B78" s="7"/>
      <c r="C78" s="7"/>
      <c r="D78" s="7"/>
      <c r="E78" s="7"/>
      <c r="F78" s="7"/>
      <c r="G78" s="7"/>
      <c r="H78" s="7"/>
      <c r="I78" s="7"/>
      <c r="J78" s="7"/>
      <c r="K78" s="7"/>
      <c r="L78" s="7"/>
      <c r="M78" s="359" t="s">
        <v>3</v>
      </c>
    </row>
    <row r="79" spans="1:13" s="6" customFormat="1" ht="14.5" x14ac:dyDescent="0.35">
      <c r="A79" s="172" t="s">
        <v>831</v>
      </c>
      <c r="B79" s="204"/>
      <c r="C79" s="204" t="s">
        <v>795</v>
      </c>
      <c r="D79" s="7"/>
      <c r="E79" s="7"/>
      <c r="F79" s="7"/>
      <c r="G79" s="7"/>
      <c r="H79" s="7"/>
      <c r="I79" s="7"/>
      <c r="J79" s="172"/>
      <c r="K79" s="7"/>
      <c r="L79" s="7"/>
      <c r="M79" s="359" t="s">
        <v>3</v>
      </c>
    </row>
    <row r="80" spans="1:13" s="6" customFormat="1" ht="14" x14ac:dyDescent="0.3">
      <c r="A80" s="172"/>
      <c r="B80" s="361"/>
      <c r="C80" s="172"/>
      <c r="D80" s="361"/>
      <c r="E80" s="359"/>
      <c r="F80" s="359"/>
      <c r="G80" s="359"/>
      <c r="H80" s="359"/>
      <c r="I80" s="468"/>
      <c r="J80" s="7"/>
      <c r="K80" s="467"/>
      <c r="L80" s="166"/>
      <c r="M80" s="359"/>
    </row>
    <row r="81" spans="1:13" s="6" customFormat="1" ht="14" x14ac:dyDescent="0.3">
      <c r="A81" s="172"/>
      <c r="B81" s="361"/>
      <c r="C81" s="172"/>
      <c r="D81" s="361"/>
      <c r="E81" s="359"/>
      <c r="F81" s="359"/>
      <c r="G81" s="359"/>
      <c r="H81" s="359"/>
      <c r="I81" s="468"/>
      <c r="J81" s="7"/>
      <c r="K81" s="467"/>
      <c r="L81" s="166"/>
      <c r="M81" s="359"/>
    </row>
    <row r="82" spans="1:13" s="6" customFormat="1" ht="14" x14ac:dyDescent="0.3">
      <c r="A82" s="162"/>
      <c r="B82" s="156"/>
      <c r="C82" s="156"/>
      <c r="D82" s="156"/>
      <c r="E82" s="156"/>
      <c r="F82" s="462"/>
      <c r="G82" s="462"/>
      <c r="H82" s="463"/>
      <c r="I82" s="462"/>
      <c r="J82" s="462"/>
      <c r="K82" s="171"/>
      <c r="L82" s="171"/>
      <c r="M82" s="359"/>
    </row>
    <row r="83" spans="1:13" s="6" customFormat="1" ht="14.5" x14ac:dyDescent="0.35">
      <c r="A83" s="469"/>
      <c r="B83" s="470"/>
      <c r="C83" s="470"/>
      <c r="D83" s="470"/>
      <c r="E83" s="470"/>
      <c r="F83" s="470"/>
      <c r="G83" s="470"/>
      <c r="H83" s="470"/>
      <c r="I83" s="7"/>
      <c r="J83" s="7"/>
      <c r="K83" s="7"/>
      <c r="L83" s="7"/>
      <c r="M83" s="359"/>
    </row>
    <row r="84" spans="1:13" s="6" customFormat="1" ht="14" x14ac:dyDescent="0.3">
      <c r="A84" s="162"/>
      <c r="B84" s="156"/>
      <c r="C84" s="156"/>
      <c r="D84" s="156"/>
      <c r="E84" s="156"/>
      <c r="F84" s="156"/>
      <c r="G84" s="156"/>
      <c r="H84" s="164"/>
      <c r="I84" s="165"/>
      <c r="J84" s="166"/>
      <c r="K84" s="166"/>
      <c r="L84" s="166"/>
      <c r="M84" s="359"/>
    </row>
    <row r="85" spans="1:13" s="6" customFormat="1" ht="14.5" x14ac:dyDescent="0.35">
      <c r="A85" s="461"/>
      <c r="B85" s="7"/>
      <c r="C85" s="7"/>
      <c r="D85" s="7"/>
      <c r="E85" s="7"/>
      <c r="F85" s="7"/>
      <c r="G85" s="7"/>
      <c r="H85" s="7"/>
      <c r="I85" s="7"/>
      <c r="J85" s="7"/>
      <c r="K85" s="7"/>
      <c r="L85" s="7"/>
      <c r="M85" s="359"/>
    </row>
    <row r="86" spans="1:13" s="6" customFormat="1" ht="14" x14ac:dyDescent="0.3">
      <c r="A86" s="170"/>
      <c r="B86" s="7"/>
      <c r="C86" s="170"/>
      <c r="D86" s="7"/>
      <c r="E86" s="7"/>
      <c r="F86" s="7"/>
      <c r="G86" s="7"/>
      <c r="H86" s="7"/>
      <c r="I86" s="7"/>
      <c r="J86" s="7"/>
      <c r="K86" s="7"/>
      <c r="L86" s="7"/>
      <c r="M86" s="359"/>
    </row>
    <row r="87" spans="1:13" s="6" customFormat="1" ht="14.5" x14ac:dyDescent="0.35">
      <c r="A87" s="360"/>
      <c r="B87" s="7"/>
      <c r="C87" s="7"/>
      <c r="D87" s="7"/>
      <c r="E87" s="7"/>
      <c r="F87" s="7"/>
      <c r="G87" s="7"/>
      <c r="H87" s="7"/>
      <c r="I87" s="7"/>
      <c r="J87" s="7"/>
      <c r="K87" s="7"/>
      <c r="L87" s="7"/>
      <c r="M87" s="359"/>
    </row>
    <row r="88" spans="1:13" s="6" customFormat="1" ht="14" x14ac:dyDescent="0.3">
      <c r="A88" s="170"/>
      <c r="B88" s="7"/>
      <c r="C88" s="7"/>
      <c r="D88" s="7"/>
      <c r="E88" s="7"/>
      <c r="F88" s="7"/>
      <c r="G88" s="7"/>
      <c r="H88" s="7"/>
      <c r="I88" s="7"/>
      <c r="J88" s="7"/>
      <c r="K88" s="7"/>
      <c r="L88" s="7"/>
      <c r="M88" s="359"/>
    </row>
    <row r="89" spans="1:13" s="6" customFormat="1" ht="14.5" x14ac:dyDescent="0.35">
      <c r="A89"/>
      <c r="B89" s="7"/>
      <c r="C89" s="7"/>
      <c r="D89" s="7"/>
      <c r="E89" s="7"/>
      <c r="F89" s="7"/>
      <c r="G89" s="7"/>
      <c r="H89" s="7"/>
      <c r="I89" s="7"/>
      <c r="J89" s="7"/>
      <c r="K89" s="7"/>
      <c r="L89" s="7"/>
      <c r="M89" s="359"/>
    </row>
    <row r="90" spans="1:13" s="6" customFormat="1" ht="64.5" customHeight="1" x14ac:dyDescent="0.3">
      <c r="A90" s="155"/>
      <c r="B90" s="156"/>
      <c r="C90" s="462"/>
      <c r="D90" s="462"/>
      <c r="E90" s="462"/>
      <c r="F90" s="462"/>
      <c r="G90" s="462"/>
      <c r="H90" s="463"/>
      <c r="I90" s="462"/>
      <c r="J90" s="462"/>
      <c r="K90" s="462"/>
      <c r="L90" s="462"/>
      <c r="M90" s="359"/>
    </row>
    <row r="91" spans="1:13" s="6" customFormat="1" ht="14" x14ac:dyDescent="0.3">
      <c r="A91" s="162"/>
      <c r="B91" s="156"/>
      <c r="C91" s="156"/>
      <c r="D91" s="156"/>
      <c r="E91" s="164"/>
      <c r="F91" s="156"/>
      <c r="G91" s="464"/>
      <c r="H91" s="164"/>
      <c r="I91" s="465"/>
      <c r="J91" s="165"/>
      <c r="K91" s="466"/>
      <c r="L91" s="165"/>
      <c r="M91" s="359"/>
    </row>
    <row r="92" spans="1:13" s="6" customFormat="1" ht="14" x14ac:dyDescent="0.3">
      <c r="A92" s="162"/>
      <c r="B92" s="156"/>
      <c r="C92" s="156"/>
      <c r="D92" s="156"/>
      <c r="E92" s="164"/>
      <c r="F92" s="156"/>
      <c r="G92" s="464"/>
      <c r="H92" s="164"/>
      <c r="I92" s="465"/>
      <c r="J92" s="165"/>
      <c r="K92" s="466"/>
      <c r="L92" s="165"/>
      <c r="M92" s="359"/>
    </row>
    <row r="93" spans="1:13" s="6" customFormat="1" ht="14.5" x14ac:dyDescent="0.35">
      <c r="A93" s="360"/>
      <c r="B93" s="361"/>
      <c r="C93" s="361"/>
      <c r="D93" s="361"/>
      <c r="E93" s="359"/>
      <c r="F93" s="359"/>
      <c r="G93" s="359"/>
      <c r="H93" s="359"/>
      <c r="I93" s="166"/>
      <c r="J93" s="166"/>
      <c r="K93" s="467"/>
      <c r="L93" s="166"/>
      <c r="M93" s="359"/>
    </row>
    <row r="94" spans="1:13" s="6" customFormat="1" ht="14.5" x14ac:dyDescent="0.35">
      <c r="A94" s="360"/>
      <c r="B94" s="361"/>
      <c r="C94" s="361"/>
      <c r="D94" s="361"/>
      <c r="E94" s="359"/>
      <c r="F94" s="359"/>
      <c r="G94" s="359"/>
      <c r="H94" s="359"/>
      <c r="I94" s="468"/>
      <c r="J94" s="166"/>
      <c r="K94" s="166"/>
      <c r="L94" s="166"/>
      <c r="M94" s="359"/>
    </row>
    <row r="95" spans="1:13" s="6" customFormat="1" ht="14" x14ac:dyDescent="0.3">
      <c r="A95" s="155"/>
      <c r="B95" s="156"/>
      <c r="C95" s="156"/>
      <c r="D95" s="156"/>
      <c r="E95" s="156"/>
      <c r="F95" s="156"/>
      <c r="G95" s="463"/>
      <c r="H95" s="463"/>
      <c r="I95" s="462"/>
      <c r="J95" s="462"/>
      <c r="K95" s="462"/>
      <c r="L95" s="462"/>
      <c r="M95" s="359"/>
    </row>
    <row r="96" spans="1:13" s="12" customFormat="1" ht="17.25" customHeight="1" x14ac:dyDescent="0.25">
      <c r="A96" s="162"/>
      <c r="B96" s="156"/>
      <c r="C96" s="156"/>
      <c r="D96" s="156"/>
      <c r="E96" s="156"/>
      <c r="F96" s="156"/>
      <c r="G96" s="164"/>
      <c r="H96" s="164"/>
      <c r="I96" s="165"/>
      <c r="J96" s="165"/>
      <c r="K96" s="466"/>
      <c r="L96" s="165"/>
      <c r="M96" s="359"/>
    </row>
    <row r="97" spans="1:13" s="6" customFormat="1" ht="14" x14ac:dyDescent="0.3">
      <c r="A97" s="162"/>
      <c r="B97" s="156"/>
      <c r="C97" s="156"/>
      <c r="D97" s="156"/>
      <c r="E97" s="156"/>
      <c r="F97" s="156"/>
      <c r="G97" s="164"/>
      <c r="H97" s="164"/>
      <c r="I97" s="165"/>
      <c r="J97" s="165"/>
      <c r="K97" s="466"/>
      <c r="L97" s="165"/>
      <c r="M97" s="359"/>
    </row>
    <row r="98" spans="1:13" s="6" customFormat="1" ht="14" x14ac:dyDescent="0.3">
      <c r="A98" s="362"/>
      <c r="B98" s="359"/>
      <c r="C98" s="359"/>
      <c r="D98" s="359"/>
      <c r="E98" s="359"/>
      <c r="F98" s="359"/>
      <c r="G98" s="359"/>
      <c r="H98" s="164"/>
      <c r="I98" s="426"/>
      <c r="J98" s="426"/>
      <c r="K98" s="467"/>
      <c r="L98" s="166"/>
      <c r="M98" s="359"/>
    </row>
    <row r="99" spans="1:13" s="6" customFormat="1" ht="14" x14ac:dyDescent="0.3">
      <c r="A99" s="362"/>
      <c r="B99" s="359"/>
      <c r="C99" s="359"/>
      <c r="D99" s="359"/>
      <c r="E99" s="359"/>
      <c r="F99" s="359"/>
      <c r="G99" s="156"/>
      <c r="H99" s="164"/>
      <c r="I99" s="426"/>
      <c r="J99" s="426"/>
      <c r="K99" s="467"/>
      <c r="L99" s="166"/>
      <c r="M99" s="359"/>
    </row>
    <row r="100" spans="1:13" s="6" customFormat="1" ht="14" x14ac:dyDescent="0.3">
      <c r="A100" s="170"/>
      <c r="B100" s="170"/>
      <c r="C100" s="170"/>
      <c r="D100" s="170"/>
      <c r="E100" s="170"/>
      <c r="F100" s="170"/>
      <c r="G100" s="170"/>
      <c r="H100" s="170"/>
      <c r="I100" s="171"/>
      <c r="J100" s="171"/>
      <c r="K100" s="171"/>
      <c r="L100" s="171"/>
      <c r="M100" s="359"/>
    </row>
    <row r="101" spans="1:13" s="6" customFormat="1" ht="14.5" x14ac:dyDescent="0.35">
      <c r="A101" s="469"/>
      <c r="B101" s="470"/>
      <c r="C101" s="470"/>
      <c r="D101" s="470"/>
      <c r="E101" s="470"/>
      <c r="F101" s="470"/>
      <c r="G101" s="470"/>
      <c r="H101" s="470"/>
      <c r="I101" s="7"/>
      <c r="J101" s="7"/>
      <c r="K101" s="7"/>
      <c r="L101" s="7"/>
      <c r="M101" s="359"/>
    </row>
    <row r="102" spans="1:13" s="6" customFormat="1" ht="14" x14ac:dyDescent="0.3">
      <c r="A102" s="162"/>
      <c r="B102" s="156"/>
      <c r="C102" s="156"/>
      <c r="D102" s="156"/>
      <c r="E102" s="156"/>
      <c r="F102" s="156"/>
      <c r="G102" s="156"/>
      <c r="H102" s="164"/>
      <c r="I102" s="165"/>
      <c r="J102" s="166"/>
      <c r="K102" s="166"/>
      <c r="L102" s="166"/>
      <c r="M102" s="359"/>
    </row>
    <row r="103" spans="1:13" s="6" customFormat="1" ht="14.5" x14ac:dyDescent="0.35">
      <c r="A103" s="461"/>
      <c r="B103" s="7"/>
      <c r="C103" s="7"/>
      <c r="D103" s="7"/>
      <c r="E103" s="7"/>
      <c r="F103" s="7"/>
      <c r="G103" s="7"/>
      <c r="H103" s="7"/>
      <c r="I103" s="7"/>
      <c r="J103" s="7"/>
      <c r="K103" s="7"/>
      <c r="L103" s="7"/>
      <c r="M103" s="359"/>
    </row>
    <row r="104" spans="1:13" s="6" customFormat="1" ht="14" x14ac:dyDescent="0.3">
      <c r="A104" s="170"/>
      <c r="B104" s="7"/>
      <c r="C104" s="170"/>
      <c r="D104" s="7"/>
      <c r="E104" s="7"/>
      <c r="F104" s="7"/>
      <c r="G104" s="7"/>
      <c r="H104" s="7"/>
      <c r="I104" s="7"/>
      <c r="J104" s="7"/>
      <c r="K104" s="7"/>
      <c r="L104" s="7"/>
      <c r="M104" s="359"/>
    </row>
    <row r="105" spans="1:13" s="6" customFormat="1" ht="14.5" x14ac:dyDescent="0.35">
      <c r="A105" s="360"/>
      <c r="B105" s="7"/>
      <c r="C105" s="7"/>
      <c r="D105" s="7"/>
      <c r="E105" s="7"/>
      <c r="F105" s="7"/>
      <c r="G105" s="7"/>
      <c r="H105" s="7"/>
      <c r="I105" s="7"/>
      <c r="J105" s="7"/>
      <c r="K105" s="7"/>
      <c r="L105" s="7"/>
      <c r="M105" s="359"/>
    </row>
    <row r="106" spans="1:13" s="6" customFormat="1" ht="14" x14ac:dyDescent="0.3">
      <c r="A106" s="170"/>
      <c r="B106" s="7"/>
      <c r="C106" s="7"/>
      <c r="D106" s="7"/>
      <c r="E106" s="7"/>
      <c r="F106" s="7"/>
      <c r="G106" s="7"/>
      <c r="H106" s="7"/>
      <c r="I106" s="7"/>
      <c r="J106" s="7"/>
      <c r="K106" s="7"/>
      <c r="L106" s="7"/>
      <c r="M106" s="359"/>
    </row>
    <row r="107" spans="1:13" s="6" customFormat="1" ht="14" x14ac:dyDescent="0.3"/>
    <row r="108" spans="1:13" s="6" customFormat="1" ht="14" x14ac:dyDescent="0.3"/>
    <row r="109" spans="1:13" s="6" customFormat="1" ht="14" x14ac:dyDescent="0.3"/>
    <row r="110" spans="1:13" s="6" customFormat="1" ht="14" x14ac:dyDescent="0.3"/>
    <row r="111" spans="1:13" s="6" customFormat="1" ht="14" x14ac:dyDescent="0.3"/>
    <row r="112" spans="1:13" s="6" customFormat="1" ht="14" x14ac:dyDescent="0.3"/>
    <row r="113" s="6" customFormat="1" ht="14" x14ac:dyDescent="0.3"/>
    <row r="114" s="6" customFormat="1" ht="14" x14ac:dyDescent="0.3"/>
    <row r="115" s="6" customFormat="1" ht="14" x14ac:dyDescent="0.3"/>
    <row r="116" s="6" customFormat="1" ht="14" x14ac:dyDescent="0.3"/>
    <row r="117" s="6" customFormat="1" ht="14" x14ac:dyDescent="0.3"/>
    <row r="118" s="6" customFormat="1" ht="14" x14ac:dyDescent="0.3"/>
    <row r="119" s="6" customFormat="1" ht="14" x14ac:dyDescent="0.3"/>
    <row r="120" s="6" customFormat="1" ht="14" x14ac:dyDescent="0.3"/>
    <row r="121" s="6" customFormat="1" ht="14" x14ac:dyDescent="0.3"/>
    <row r="122" s="6" customFormat="1" ht="14" x14ac:dyDescent="0.3"/>
    <row r="123" s="6" customFormat="1" ht="14" x14ac:dyDescent="0.3"/>
    <row r="124" s="6" customFormat="1" ht="14" x14ac:dyDescent="0.3"/>
    <row r="125" s="6" customFormat="1" ht="14" x14ac:dyDescent="0.3"/>
    <row r="126" s="6" customFormat="1" ht="14" x14ac:dyDescent="0.3"/>
    <row r="127" s="6" customFormat="1" ht="14" x14ac:dyDescent="0.3"/>
    <row r="128" s="6" customFormat="1" ht="14" x14ac:dyDescent="0.3"/>
    <row r="129" s="6" customFormat="1" ht="14" x14ac:dyDescent="0.3"/>
    <row r="130" s="6" customFormat="1" ht="14" x14ac:dyDescent="0.3"/>
    <row r="131" s="6" customFormat="1" ht="14" x14ac:dyDescent="0.3"/>
    <row r="132" s="6" customFormat="1" ht="14" x14ac:dyDescent="0.3"/>
    <row r="133" s="6" customFormat="1" ht="14" x14ac:dyDescent="0.3"/>
    <row r="134" s="6" customFormat="1" ht="14" x14ac:dyDescent="0.3"/>
    <row r="135" s="6" customFormat="1" ht="14" x14ac:dyDescent="0.3"/>
    <row r="136" s="6" customFormat="1" ht="14" x14ac:dyDescent="0.3"/>
    <row r="137" s="6" customFormat="1" ht="14" x14ac:dyDescent="0.3"/>
    <row r="138" s="6" customFormat="1" ht="14" x14ac:dyDescent="0.3"/>
    <row r="139" s="6" customFormat="1" ht="14" x14ac:dyDescent="0.3"/>
    <row r="140" s="6" customFormat="1" ht="14" x14ac:dyDescent="0.3"/>
    <row r="141" s="6" customFormat="1" ht="14" x14ac:dyDescent="0.3"/>
    <row r="142" s="6" customFormat="1" ht="14" x14ac:dyDescent="0.3"/>
    <row r="143" s="6" customFormat="1" ht="14" x14ac:dyDescent="0.3"/>
    <row r="144" s="6" customFormat="1" ht="14" x14ac:dyDescent="0.3"/>
    <row r="145" s="6" customFormat="1" ht="14" x14ac:dyDescent="0.3"/>
    <row r="146" s="6" customFormat="1" ht="14" x14ac:dyDescent="0.3"/>
    <row r="147" s="6" customFormat="1" ht="14" x14ac:dyDescent="0.3"/>
    <row r="148" s="6" customFormat="1" ht="14" x14ac:dyDescent="0.3"/>
    <row r="149" s="6" customFormat="1" ht="14" x14ac:dyDescent="0.3"/>
    <row r="150" s="6" customFormat="1" ht="14" x14ac:dyDescent="0.3"/>
    <row r="151" s="6" customFormat="1" ht="14" x14ac:dyDescent="0.3"/>
    <row r="152" s="6" customFormat="1" ht="14" x14ac:dyDescent="0.3"/>
    <row r="153" s="6" customFormat="1" ht="14" x14ac:dyDescent="0.3"/>
    <row r="154" s="6" customFormat="1" ht="14" x14ac:dyDescent="0.3"/>
    <row r="155" s="6" customFormat="1" ht="14" x14ac:dyDescent="0.3"/>
    <row r="156" s="6" customFormat="1" ht="14" x14ac:dyDescent="0.3"/>
    <row r="157" s="6" customFormat="1" ht="14" x14ac:dyDescent="0.3"/>
    <row r="158" s="6" customFormat="1" ht="14" x14ac:dyDescent="0.3"/>
    <row r="159" s="6" customFormat="1" ht="14" x14ac:dyDescent="0.3"/>
  </sheetData>
  <sheetProtection algorithmName="SHA-512" hashValue="8XFCsHULodlrcN9NfP4iCfeyhjYHFvN0Vw217fXeShm6tkmp734GYRIj/vcoVQ1XSKe4ZpO57qQsEFq7PGmjtA==" saltValue="MrjHigcrJ77Qb3MHmzJSQw==" spinCount="100000" sheet="1" objects="1" scenarios="1"/>
  <hyperlinks>
    <hyperlink ref="B1" location="'2. Guide'!A1" display="Back to guide" xr:uid="{00000000-0004-0000-0700-000000000000}"/>
    <hyperlink ref="A17" r:id="rId1" location="National-Tariff-Payment-System" xr:uid="{0F87323C-FFEA-4DD3-967D-8226222D399B}"/>
    <hyperlink ref="A31" r:id="rId2" location="National-Tariff-Payment-System" xr:uid="{9D2282F4-A691-471C-BD87-7AFFC7842D1B}"/>
    <hyperlink ref="A47" r:id="rId3" location="National-Tariff-Payment-System" xr:uid="{2B186042-ED9A-4A98-9C5C-80486E142E61}"/>
    <hyperlink ref="A62" r:id="rId4" location="National-Tariff-Payment-System" xr:uid="{7BFD3DA8-9C39-4BAB-909D-BF1BBC50D16B}"/>
    <hyperlink ref="A78" r:id="rId5" location="National-Tariff-Payment-System" xr:uid="{1F392143-9DF3-4FCD-A472-4D1ECD1BAF8F}"/>
    <hyperlink ref="C32" r:id="rId6" xr:uid="{327462E4-8376-47EB-9859-4C183D19C698}"/>
    <hyperlink ref="C48" r:id="rId7" xr:uid="{7C84B34D-5F6F-4181-B438-404DE3384C6E}"/>
    <hyperlink ref="C63" r:id="rId8" xr:uid="{45CD02F4-407B-46F8-AE9A-5420D9DE0A55}"/>
    <hyperlink ref="C79" r:id="rId9" xr:uid="{87438C4E-2041-46A5-9904-E2A1907326BF}"/>
  </hyperlinks>
  <pageMargins left="0.70866141732283472" right="0.70866141732283472" top="0.74803149606299213" bottom="0.74803149606299213" header="0.31496062992125984" footer="0.31496062992125984"/>
  <pageSetup paperSize="9" scale="57" orientation="portrait" r:id="rId10"/>
  <drawing r:id="rId11"/>
  <legacy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T499"/>
  <sheetViews>
    <sheetView showGridLines="0" zoomScale="65" zoomScaleNormal="65" workbookViewId="0"/>
  </sheetViews>
  <sheetFormatPr defaultColWidth="9.1796875" defaultRowHeight="15.5" x14ac:dyDescent="0.35"/>
  <cols>
    <col min="1" max="1" width="85.1796875" style="234" customWidth="1"/>
    <col min="2" max="2" width="15.81640625" style="380" customWidth="1"/>
    <col min="3" max="7" width="15.81640625" style="2" customWidth="1"/>
    <col min="8" max="12" width="15.81640625" style="73" customWidth="1"/>
    <col min="13" max="13" width="3.81640625" style="73" customWidth="1"/>
    <col min="14" max="14" width="15.7265625" style="73" bestFit="1" customWidth="1"/>
    <col min="15" max="15" width="16.81640625" style="73" bestFit="1" customWidth="1"/>
    <col min="16" max="16" width="16.453125" style="73" bestFit="1" customWidth="1"/>
    <col min="17" max="18" width="16.81640625" style="73" bestFit="1" customWidth="1"/>
    <col min="19" max="19" width="3.81640625" style="73" customWidth="1"/>
    <col min="20" max="16384" width="9.1796875" style="2"/>
  </cols>
  <sheetData>
    <row r="1" spans="1:20" ht="38.5" customHeight="1" x14ac:dyDescent="0.35">
      <c r="A1" s="490" t="str">
        <f>'Assumptions input'!A1</f>
        <v>Sacituzumab govitecan for treating unresectable locally advanced or metastatic triple-negative breast cancer after 2 or more therapies</v>
      </c>
      <c r="B1" s="368" t="s">
        <v>3</v>
      </c>
      <c r="C1" s="369" t="s">
        <v>3</v>
      </c>
      <c r="D1" s="369"/>
      <c r="E1" s="369"/>
      <c r="F1" s="369"/>
      <c r="G1" s="369"/>
      <c r="H1" s="370" t="s">
        <v>3</v>
      </c>
      <c r="I1" s="370"/>
      <c r="J1" s="370"/>
      <c r="K1" s="370"/>
      <c r="L1" s="370"/>
      <c r="M1" s="355" t="s">
        <v>3</v>
      </c>
      <c r="N1" s="355" t="s">
        <v>3</v>
      </c>
      <c r="O1" s="355"/>
      <c r="P1" s="355"/>
      <c r="Q1" s="355"/>
      <c r="R1" s="355"/>
      <c r="S1" s="355" t="s">
        <v>3</v>
      </c>
    </row>
    <row r="2" spans="1:20" ht="30" customHeight="1" x14ac:dyDescent="0.3">
      <c r="A2" s="200" t="s">
        <v>382</v>
      </c>
      <c r="B2" s="371" t="s">
        <v>3</v>
      </c>
      <c r="C2" s="372" t="s">
        <v>3</v>
      </c>
      <c r="D2" s="372"/>
      <c r="E2" s="372"/>
      <c r="F2" s="372"/>
      <c r="G2" s="372"/>
      <c r="H2" s="373" t="s">
        <v>3</v>
      </c>
      <c r="I2" s="373"/>
      <c r="J2" s="373"/>
      <c r="K2" s="373"/>
      <c r="L2" s="373"/>
      <c r="M2" s="354" t="s">
        <v>3</v>
      </c>
      <c r="N2" s="354" t="s">
        <v>3</v>
      </c>
      <c r="O2" s="354"/>
      <c r="P2" s="354"/>
      <c r="Q2" s="354"/>
      <c r="R2" s="354"/>
      <c r="S2" s="354" t="s">
        <v>3</v>
      </c>
    </row>
    <row r="3" spans="1:20" s="199" customFormat="1" ht="14.5" thickBot="1" x14ac:dyDescent="0.35">
      <c r="A3" s="354"/>
      <c r="B3" s="432"/>
      <c r="C3" s="354"/>
      <c r="D3" s="354"/>
      <c r="E3" s="354"/>
      <c r="F3" s="354"/>
      <c r="G3" s="354"/>
      <c r="H3" s="373"/>
      <c r="I3" s="373"/>
      <c r="J3" s="373"/>
      <c r="K3" s="373"/>
      <c r="L3" s="373"/>
      <c r="M3" s="373"/>
      <c r="N3" s="373"/>
      <c r="O3" s="373"/>
      <c r="P3" s="373"/>
      <c r="Q3" s="373"/>
      <c r="R3" s="373"/>
      <c r="S3" s="373"/>
      <c r="T3" s="2"/>
    </row>
    <row r="4" spans="1:20" ht="66" customHeight="1" x14ac:dyDescent="0.3">
      <c r="A4" s="510" t="s">
        <v>485</v>
      </c>
      <c r="B4" s="512"/>
      <c r="C4" s="502" t="s">
        <v>583</v>
      </c>
      <c r="D4" s="503" t="s">
        <v>584</v>
      </c>
      <c r="E4" s="503" t="s">
        <v>585</v>
      </c>
      <c r="F4" s="503" t="s">
        <v>586</v>
      </c>
      <c r="G4" s="541" t="s">
        <v>587</v>
      </c>
      <c r="H4" s="540" t="s">
        <v>588</v>
      </c>
      <c r="I4" s="504" t="s">
        <v>589</v>
      </c>
      <c r="J4" s="504" t="s">
        <v>590</v>
      </c>
      <c r="K4" s="504" t="s">
        <v>591</v>
      </c>
      <c r="L4" s="504" t="s">
        <v>592</v>
      </c>
      <c r="M4" s="505"/>
      <c r="N4" s="506" t="s">
        <v>573</v>
      </c>
      <c r="O4" s="507" t="s">
        <v>574</v>
      </c>
      <c r="P4" s="507" t="s">
        <v>575</v>
      </c>
      <c r="Q4" s="507" t="s">
        <v>576</v>
      </c>
      <c r="R4" s="508" t="s">
        <v>577</v>
      </c>
      <c r="S4" s="478"/>
    </row>
    <row r="5" spans="1:20" s="199" customFormat="1" ht="14" x14ac:dyDescent="0.35">
      <c r="A5" s="511" t="s">
        <v>805</v>
      </c>
      <c r="B5" s="513"/>
      <c r="C5" s="433">
        <f>'Resource impact over time'!C24</f>
        <v>0</v>
      </c>
      <c r="D5" s="473">
        <f>'Resource impact over time'!D24</f>
        <v>0</v>
      </c>
      <c r="E5" s="473">
        <f>'Resource impact over time'!E24</f>
        <v>0</v>
      </c>
      <c r="F5" s="473">
        <f>'Resource impact over time'!F24</f>
        <v>0</v>
      </c>
      <c r="G5" s="417">
        <f>'Resource impact over time'!G24</f>
        <v>0</v>
      </c>
      <c r="H5" s="473">
        <f>'Resource impact over time'!H24</f>
        <v>191.05180086814454</v>
      </c>
      <c r="I5" s="475">
        <f>'Resource impact over time'!I24</f>
        <v>288.28758716909186</v>
      </c>
      <c r="J5" s="475">
        <f>'Resource impact over time'!J24</f>
        <v>348.02843202553782</v>
      </c>
      <c r="K5" s="475">
        <f>'Resource impact over time'!K24</f>
        <v>350.2146354902568</v>
      </c>
      <c r="L5" s="475">
        <f>'Resource impact over time'!L24</f>
        <v>352.28533756293717</v>
      </c>
      <c r="M5" s="378"/>
      <c r="N5" s="433">
        <f>H5-C5</f>
        <v>191.05180086814454</v>
      </c>
      <c r="O5" s="434">
        <f t="shared" ref="O5:O9" si="0">I5-D5</f>
        <v>288.28758716909186</v>
      </c>
      <c r="P5" s="434">
        <f t="shared" ref="P5:P9" si="1">J5-E5</f>
        <v>348.02843202553782</v>
      </c>
      <c r="Q5" s="434">
        <f t="shared" ref="Q5:Q9" si="2">K5-F5</f>
        <v>350.2146354902568</v>
      </c>
      <c r="R5" s="417">
        <f t="shared" ref="R5:R9" si="3">L5-G5</f>
        <v>352.28533756293717</v>
      </c>
      <c r="S5" s="479"/>
    </row>
    <row r="6" spans="1:20" s="199" customFormat="1" ht="14" x14ac:dyDescent="0.35">
      <c r="A6" s="511" t="s">
        <v>806</v>
      </c>
      <c r="B6" s="513"/>
      <c r="C6" s="433">
        <f>'Resource impact over time'!C25</f>
        <v>49.673468225717585</v>
      </c>
      <c r="D6" s="473">
        <f>'Resource impact over time'!D25</f>
        <v>49.969848442642594</v>
      </c>
      <c r="E6" s="473">
        <f>'Resource impact over time'!E25</f>
        <v>50.270773514799913</v>
      </c>
      <c r="F6" s="473">
        <f>'Resource impact over time'!F25</f>
        <v>50.58655845970376</v>
      </c>
      <c r="G6" s="417">
        <f>'Resource impact over time'!G25</f>
        <v>50.885659870202034</v>
      </c>
      <c r="H6" s="473">
        <f>'Resource impact over time'!H25</f>
        <v>30.568288138903128</v>
      </c>
      <c r="I6" s="475">
        <f>'Resource impact over time'!I25</f>
        <v>15.375337982351567</v>
      </c>
      <c r="J6" s="475">
        <f>'Resource impact over time'!J25</f>
        <v>3.8669825780615317</v>
      </c>
      <c r="K6" s="475">
        <f>'Resource impact over time'!K25</f>
        <v>3.8912737276695197</v>
      </c>
      <c r="L6" s="475">
        <f>'Resource impact over time'!L25</f>
        <v>3.9142815284770798</v>
      </c>
      <c r="M6" s="378"/>
      <c r="N6" s="433">
        <f t="shared" ref="N6:N9" si="4">H6-C6</f>
        <v>-19.105180086814457</v>
      </c>
      <c r="O6" s="434">
        <f t="shared" si="0"/>
        <v>-34.594510460291026</v>
      </c>
      <c r="P6" s="434">
        <f t="shared" si="1"/>
        <v>-46.403790936738382</v>
      </c>
      <c r="Q6" s="434">
        <f t="shared" si="2"/>
        <v>-46.695284732034239</v>
      </c>
      <c r="R6" s="417">
        <f t="shared" si="3"/>
        <v>-46.971378341724957</v>
      </c>
      <c r="S6" s="479"/>
    </row>
    <row r="7" spans="1:20" s="199" customFormat="1" ht="14" x14ac:dyDescent="0.35">
      <c r="A7" s="511" t="s">
        <v>807</v>
      </c>
      <c r="B7" s="513"/>
      <c r="C7" s="433">
        <f>'Resource impact over time'!C26</f>
        <v>206.33594493759611</v>
      </c>
      <c r="D7" s="473">
        <f>'Resource impact over time'!D26</f>
        <v>207.56706276174614</v>
      </c>
      <c r="E7" s="473">
        <f>'Resource impact over time'!E26</f>
        <v>208.81705921532273</v>
      </c>
      <c r="F7" s="473">
        <f>'Resource impact over time'!F26</f>
        <v>210.12878129415407</v>
      </c>
      <c r="G7" s="417">
        <f>'Resource impact over time'!G26</f>
        <v>211.37120253776231</v>
      </c>
      <c r="H7" s="473">
        <f>'Resource impact over time'!H26</f>
        <v>91.70486441670937</v>
      </c>
      <c r="I7" s="475">
        <f>'Resource impact over time'!I26</f>
        <v>46.126013947054695</v>
      </c>
      <c r="J7" s="475">
        <f>'Resource impact over time'!J26</f>
        <v>19.33491289030766</v>
      </c>
      <c r="K7" s="475">
        <f>'Resource impact over time'!K26</f>
        <v>19.456368638347598</v>
      </c>
      <c r="L7" s="475">
        <f>'Resource impact over time'!L26</f>
        <v>19.571407642385399</v>
      </c>
      <c r="M7" s="378"/>
      <c r="N7" s="433">
        <f t="shared" si="4"/>
        <v>-114.63108052088674</v>
      </c>
      <c r="O7" s="434">
        <f t="shared" si="0"/>
        <v>-161.44104881469144</v>
      </c>
      <c r="P7" s="434">
        <f t="shared" si="1"/>
        <v>-189.48214632501507</v>
      </c>
      <c r="Q7" s="434">
        <f t="shared" si="2"/>
        <v>-190.67241265580645</v>
      </c>
      <c r="R7" s="417">
        <f t="shared" si="3"/>
        <v>-191.79979489537692</v>
      </c>
      <c r="S7" s="479"/>
    </row>
    <row r="8" spans="1:20" s="199" customFormat="1" ht="14" x14ac:dyDescent="0.35">
      <c r="A8" s="511" t="s">
        <v>808</v>
      </c>
      <c r="B8" s="513"/>
      <c r="C8" s="433">
        <f>'Resource impact over time'!C27</f>
        <v>76.420720347257813</v>
      </c>
      <c r="D8" s="473">
        <f>'Resource impact over time'!D27</f>
        <v>76.876689911757836</v>
      </c>
      <c r="E8" s="473">
        <f>'Resource impact over time'!E27</f>
        <v>77.339651561230639</v>
      </c>
      <c r="F8" s="473">
        <f>'Resource impact over time'!F27</f>
        <v>77.825474553390393</v>
      </c>
      <c r="G8" s="417">
        <f>'Resource impact over time'!G27</f>
        <v>78.285630569541595</v>
      </c>
      <c r="H8" s="473">
        <f>'Resource impact over time'!H27</f>
        <v>38.210360173628906</v>
      </c>
      <c r="I8" s="475">
        <f>'Resource impact over time'!I27</f>
        <v>19.219172477939459</v>
      </c>
      <c r="J8" s="475">
        <f>'Resource impact over time'!J27</f>
        <v>11.600947734184594</v>
      </c>
      <c r="K8" s="475">
        <f>'Resource impact over time'!K27</f>
        <v>11.673821183008558</v>
      </c>
      <c r="L8" s="475">
        <f>'Resource impact over time'!L27</f>
        <v>11.742844585431239</v>
      </c>
      <c r="M8" s="378"/>
      <c r="N8" s="433">
        <f t="shared" si="4"/>
        <v>-38.210360173628906</v>
      </c>
      <c r="O8" s="434">
        <f t="shared" si="0"/>
        <v>-57.657517433818377</v>
      </c>
      <c r="P8" s="434">
        <f t="shared" si="1"/>
        <v>-65.738703827046038</v>
      </c>
      <c r="Q8" s="434">
        <f t="shared" si="2"/>
        <v>-66.151653370381837</v>
      </c>
      <c r="R8" s="417">
        <f t="shared" si="3"/>
        <v>-66.542785984110353</v>
      </c>
      <c r="S8" s="479"/>
    </row>
    <row r="9" spans="1:20" s="199" customFormat="1" ht="14" x14ac:dyDescent="0.35">
      <c r="A9" s="511" t="s">
        <v>809</v>
      </c>
      <c r="B9" s="513"/>
      <c r="C9" s="433">
        <f>'Resource impact over time'!C28</f>
        <v>49.673468225717585</v>
      </c>
      <c r="D9" s="473">
        <f>'Resource impact over time'!D28</f>
        <v>49.969848442642594</v>
      </c>
      <c r="E9" s="473">
        <f>'Resource impact over time'!E28</f>
        <v>50.270773514799913</v>
      </c>
      <c r="F9" s="473">
        <f>'Resource impact over time'!F28</f>
        <v>50.58655845970376</v>
      </c>
      <c r="G9" s="417">
        <f>'Resource impact over time'!G28</f>
        <v>50.885659870202034</v>
      </c>
      <c r="H9" s="473">
        <f>'Resource impact over time'!H28</f>
        <v>30.568288138903128</v>
      </c>
      <c r="I9" s="475">
        <f>'Resource impact over time'!I28</f>
        <v>15.375337982351567</v>
      </c>
      <c r="J9" s="475">
        <f>'Resource impact over time'!J28</f>
        <v>3.8669825780615317</v>
      </c>
      <c r="K9" s="475">
        <f>'Resource impact over time'!K28</f>
        <v>3.8912737276695197</v>
      </c>
      <c r="L9" s="475">
        <f>'Resource impact over time'!L28</f>
        <v>3.9142815284770798</v>
      </c>
      <c r="M9" s="378"/>
      <c r="N9" s="433">
        <f t="shared" si="4"/>
        <v>-19.105180086814457</v>
      </c>
      <c r="O9" s="434">
        <f t="shared" si="0"/>
        <v>-34.594510460291026</v>
      </c>
      <c r="P9" s="434">
        <f t="shared" si="1"/>
        <v>-46.403790936738382</v>
      </c>
      <c r="Q9" s="434">
        <f t="shared" si="2"/>
        <v>-46.695284732034239</v>
      </c>
      <c r="R9" s="417">
        <f t="shared" si="3"/>
        <v>-46.971378341724957</v>
      </c>
      <c r="S9" s="479"/>
    </row>
    <row r="10" spans="1:20" ht="14.5" thickBot="1" x14ac:dyDescent="0.35">
      <c r="A10" s="206" t="s">
        <v>814</v>
      </c>
      <c r="B10" s="376"/>
      <c r="C10" s="377">
        <f>SUM(C5:C9)</f>
        <v>382.10360173628908</v>
      </c>
      <c r="D10" s="398">
        <f t="shared" ref="D10:R10" si="5">SUM(D5:D9)</f>
        <v>384.38344955878915</v>
      </c>
      <c r="E10" s="398">
        <f t="shared" si="5"/>
        <v>386.69825780615315</v>
      </c>
      <c r="F10" s="398">
        <f t="shared" si="5"/>
        <v>389.12737276695202</v>
      </c>
      <c r="G10" s="477">
        <f t="shared" si="5"/>
        <v>391.42815284770802</v>
      </c>
      <c r="H10" s="474">
        <f t="shared" si="5"/>
        <v>382.10360173628908</v>
      </c>
      <c r="I10" s="398">
        <f t="shared" si="5"/>
        <v>384.38344955878915</v>
      </c>
      <c r="J10" s="398">
        <f t="shared" si="5"/>
        <v>386.69825780615315</v>
      </c>
      <c r="K10" s="398">
        <f t="shared" si="5"/>
        <v>389.12737276695196</v>
      </c>
      <c r="L10" s="474">
        <f t="shared" si="5"/>
        <v>391.42815284770796</v>
      </c>
      <c r="M10" s="375"/>
      <c r="N10" s="476">
        <f t="shared" si="5"/>
        <v>-3.5527136788005009E-14</v>
      </c>
      <c r="O10" s="398">
        <f t="shared" si="5"/>
        <v>0</v>
      </c>
      <c r="P10" s="398">
        <f t="shared" si="5"/>
        <v>-6.3948846218409017E-14</v>
      </c>
      <c r="Q10" s="398">
        <f t="shared" si="5"/>
        <v>0</v>
      </c>
      <c r="R10" s="477">
        <f t="shared" si="5"/>
        <v>0</v>
      </c>
      <c r="S10" s="480"/>
    </row>
    <row r="11" spans="1:20" ht="14.5" thickBot="1" x14ac:dyDescent="0.35">
      <c r="A11" s="355" t="s">
        <v>3</v>
      </c>
      <c r="B11" s="374" t="s">
        <v>3</v>
      </c>
      <c r="C11" s="355" t="s">
        <v>3</v>
      </c>
      <c r="D11" s="355"/>
      <c r="E11" s="355"/>
      <c r="F11" s="355"/>
      <c r="G11" s="355"/>
      <c r="H11" s="370" t="s">
        <v>3</v>
      </c>
      <c r="I11" s="370"/>
      <c r="J11" s="370"/>
      <c r="K11" s="370"/>
      <c r="L11" s="370"/>
      <c r="M11" s="370" t="s">
        <v>3</v>
      </c>
      <c r="N11" s="370" t="s">
        <v>3</v>
      </c>
      <c r="O11" s="370"/>
      <c r="P11" s="370"/>
      <c r="Q11" s="370"/>
      <c r="R11" s="370"/>
      <c r="S11" s="370" t="s">
        <v>3</v>
      </c>
    </row>
    <row r="12" spans="1:20" ht="62.5" customHeight="1" x14ac:dyDescent="0.35">
      <c r="A12" s="500" t="s">
        <v>748</v>
      </c>
      <c r="B12" s="396" t="s">
        <v>833</v>
      </c>
      <c r="C12" s="502" t="s">
        <v>583</v>
      </c>
      <c r="D12" s="503" t="s">
        <v>584</v>
      </c>
      <c r="E12" s="503" t="s">
        <v>585</v>
      </c>
      <c r="F12" s="503" t="s">
        <v>586</v>
      </c>
      <c r="G12" s="541" t="s">
        <v>587</v>
      </c>
      <c r="H12" s="540" t="s">
        <v>588</v>
      </c>
      <c r="I12" s="504" t="s">
        <v>589</v>
      </c>
      <c r="J12" s="504" t="s">
        <v>590</v>
      </c>
      <c r="K12" s="504" t="s">
        <v>591</v>
      </c>
      <c r="L12" s="539" t="s">
        <v>592</v>
      </c>
      <c r="M12"/>
      <c r="N12" s="506" t="s">
        <v>573</v>
      </c>
      <c r="O12" s="507" t="s">
        <v>574</v>
      </c>
      <c r="P12" s="507" t="s">
        <v>575</v>
      </c>
      <c r="Q12" s="507" t="s">
        <v>576</v>
      </c>
      <c r="R12" s="508" t="s">
        <v>577</v>
      </c>
      <c r="S12" s="478"/>
    </row>
    <row r="13" spans="1:20" s="199" customFormat="1" ht="14" x14ac:dyDescent="0.35">
      <c r="A13" s="395" t="s">
        <v>805</v>
      </c>
      <c r="B13" s="605">
        <f>'Unit costs'!L7</f>
        <v>0</v>
      </c>
      <c r="C13" s="433">
        <f>$B13*C5</f>
        <v>0</v>
      </c>
      <c r="D13" s="473">
        <f t="shared" ref="D13:L13" si="6">$B13*D5</f>
        <v>0</v>
      </c>
      <c r="E13" s="473">
        <f t="shared" si="6"/>
        <v>0</v>
      </c>
      <c r="F13" s="473">
        <f t="shared" si="6"/>
        <v>0</v>
      </c>
      <c r="G13" s="417">
        <f t="shared" si="6"/>
        <v>0</v>
      </c>
      <c r="H13" s="473">
        <f t="shared" si="6"/>
        <v>0</v>
      </c>
      <c r="I13" s="475">
        <f t="shared" si="6"/>
        <v>0</v>
      </c>
      <c r="J13" s="475">
        <f t="shared" si="6"/>
        <v>0</v>
      </c>
      <c r="K13" s="475">
        <f t="shared" si="6"/>
        <v>0</v>
      </c>
      <c r="L13" s="475">
        <f t="shared" si="6"/>
        <v>0</v>
      </c>
      <c r="M13" s="378"/>
      <c r="N13" s="433">
        <f t="shared" ref="N13:N17" si="7">H13-C13</f>
        <v>0</v>
      </c>
      <c r="O13" s="434">
        <f>I13-D13</f>
        <v>0</v>
      </c>
      <c r="P13" s="434">
        <f t="shared" ref="P13:P17" si="8">J13-E13</f>
        <v>0</v>
      </c>
      <c r="Q13" s="434">
        <f t="shared" ref="Q13:Q17" si="9">K13-F13</f>
        <v>0</v>
      </c>
      <c r="R13" s="417">
        <f t="shared" ref="R13:R17" si="10">L13-G13</f>
        <v>0</v>
      </c>
      <c r="S13" s="479"/>
    </row>
    <row r="14" spans="1:20" s="199" customFormat="1" ht="14" x14ac:dyDescent="0.35">
      <c r="A14" s="395" t="s">
        <v>806</v>
      </c>
      <c r="B14" s="605">
        <f>'Unit costs'!L23</f>
        <v>1310.7919999999999</v>
      </c>
      <c r="C14" s="433">
        <f t="shared" ref="C14:L14" si="11">$B14*C6</f>
        <v>65111.584762524799</v>
      </c>
      <c r="D14" s="473">
        <f t="shared" si="11"/>
        <v>65500.077579828365</v>
      </c>
      <c r="E14" s="473">
        <f t="shared" si="11"/>
        <v>65894.527757011601</v>
      </c>
      <c r="F14" s="473">
        <f t="shared" si="11"/>
        <v>66308.456136512003</v>
      </c>
      <c r="G14" s="417">
        <f t="shared" si="11"/>
        <v>66700.515872581862</v>
      </c>
      <c r="H14" s="473">
        <f t="shared" si="11"/>
        <v>40068.667546169105</v>
      </c>
      <c r="I14" s="475">
        <f t="shared" si="11"/>
        <v>20153.870024562573</v>
      </c>
      <c r="J14" s="475">
        <f t="shared" si="11"/>
        <v>5068.8098274624308</v>
      </c>
      <c r="K14" s="475">
        <f t="shared" si="11"/>
        <v>5100.650472039385</v>
      </c>
      <c r="L14" s="475">
        <f t="shared" si="11"/>
        <v>5130.8089132755276</v>
      </c>
      <c r="M14" s="378"/>
      <c r="N14" s="433">
        <f t="shared" si="7"/>
        <v>-25042.917216355694</v>
      </c>
      <c r="O14" s="434">
        <f t="shared" ref="O14:O17" si="12">I14-D14</f>
        <v>-45346.207555265792</v>
      </c>
      <c r="P14" s="434">
        <f t="shared" si="8"/>
        <v>-60825.717929549173</v>
      </c>
      <c r="Q14" s="434">
        <f t="shared" si="9"/>
        <v>-61207.805664472617</v>
      </c>
      <c r="R14" s="417">
        <f t="shared" si="10"/>
        <v>-61569.706959306335</v>
      </c>
      <c r="S14" s="479"/>
    </row>
    <row r="15" spans="1:20" s="199" customFormat="1" ht="14" x14ac:dyDescent="0.35">
      <c r="A15" s="395" t="s">
        <v>807</v>
      </c>
      <c r="B15" s="605">
        <f>'Unit costs'!L37</f>
        <v>8664</v>
      </c>
      <c r="C15" s="433">
        <f t="shared" ref="C15:L15" si="13">$B15*C7</f>
        <v>1787694.6269393328</v>
      </c>
      <c r="D15" s="473">
        <f t="shared" si="13"/>
        <v>1798361.0317677686</v>
      </c>
      <c r="E15" s="473">
        <f t="shared" si="13"/>
        <v>1809191.001041556</v>
      </c>
      <c r="F15" s="473">
        <f t="shared" si="13"/>
        <v>1820555.7611325509</v>
      </c>
      <c r="G15" s="417">
        <f t="shared" si="13"/>
        <v>1831320.0987871727</v>
      </c>
      <c r="H15" s="473">
        <f t="shared" si="13"/>
        <v>794530.94530637003</v>
      </c>
      <c r="I15" s="475">
        <f t="shared" si="13"/>
        <v>399635.78483728186</v>
      </c>
      <c r="J15" s="475">
        <f t="shared" si="13"/>
        <v>167517.68528162557</v>
      </c>
      <c r="K15" s="475">
        <f t="shared" si="13"/>
        <v>168569.97788264358</v>
      </c>
      <c r="L15" s="475">
        <f t="shared" si="13"/>
        <v>169566.67581362711</v>
      </c>
      <c r="M15" s="378"/>
      <c r="N15" s="433">
        <f t="shared" si="7"/>
        <v>-993163.68163296278</v>
      </c>
      <c r="O15" s="434">
        <f t="shared" si="12"/>
        <v>-1398725.2469304868</v>
      </c>
      <c r="P15" s="434">
        <f t="shared" si="8"/>
        <v>-1641673.3157599305</v>
      </c>
      <c r="Q15" s="434">
        <f t="shared" si="9"/>
        <v>-1651985.7832499072</v>
      </c>
      <c r="R15" s="417">
        <f t="shared" si="10"/>
        <v>-1661753.4229735455</v>
      </c>
      <c r="S15" s="479"/>
    </row>
    <row r="16" spans="1:20" s="199" customFormat="1" ht="14" x14ac:dyDescent="0.35">
      <c r="A16" s="395" t="s">
        <v>808</v>
      </c>
      <c r="B16" s="605">
        <f>'Unit costs'!L53</f>
        <v>2022.3648000000001</v>
      </c>
      <c r="C16" s="433">
        <f t="shared" ref="C16:L16" si="14">$B16*C8</f>
        <v>154550.574820938</v>
      </c>
      <c r="D16" s="473">
        <f t="shared" si="14"/>
        <v>155472.71161805416</v>
      </c>
      <c r="E16" s="473">
        <f t="shared" si="14"/>
        <v>156408.98896169791</v>
      </c>
      <c r="F16" s="473">
        <f t="shared" si="14"/>
        <v>157391.50028007245</v>
      </c>
      <c r="G16" s="417">
        <f t="shared" si="14"/>
        <v>158322.10360964487</v>
      </c>
      <c r="H16" s="473">
        <f t="shared" si="14"/>
        <v>77275.287410468998</v>
      </c>
      <c r="I16" s="475">
        <f t="shared" si="14"/>
        <v>38868.177904513541</v>
      </c>
      <c r="J16" s="475">
        <f t="shared" si="14"/>
        <v>23461.348344254679</v>
      </c>
      <c r="K16" s="475">
        <f t="shared" si="14"/>
        <v>23608.725042010865</v>
      </c>
      <c r="L16" s="475">
        <f t="shared" si="14"/>
        <v>23748.315541446733</v>
      </c>
      <c r="M16" s="378"/>
      <c r="N16" s="433">
        <f t="shared" si="7"/>
        <v>-77275.287410468998</v>
      </c>
      <c r="O16" s="434">
        <f t="shared" si="12"/>
        <v>-116604.53371354062</v>
      </c>
      <c r="P16" s="434">
        <f t="shared" si="8"/>
        <v>-132947.64061744322</v>
      </c>
      <c r="Q16" s="434">
        <f t="shared" si="9"/>
        <v>-133782.77523806159</v>
      </c>
      <c r="R16" s="417">
        <f t="shared" si="10"/>
        <v>-134573.78806819813</v>
      </c>
      <c r="S16" s="479"/>
    </row>
    <row r="17" spans="1:19" s="199" customFormat="1" ht="14" x14ac:dyDescent="0.35">
      <c r="A17" s="395" t="s">
        <v>809</v>
      </c>
      <c r="B17" s="605">
        <f>'Unit costs'!L68</f>
        <v>791.51999999999987</v>
      </c>
      <c r="C17" s="433">
        <f t="shared" ref="C17:L17" si="15">$B17*C9</f>
        <v>39317.543570019974</v>
      </c>
      <c r="D17" s="473">
        <f t="shared" si="15"/>
        <v>39552.134439320456</v>
      </c>
      <c r="E17" s="473">
        <f t="shared" si="15"/>
        <v>39790.322652434421</v>
      </c>
      <c r="F17" s="473">
        <f t="shared" si="15"/>
        <v>40040.272752024714</v>
      </c>
      <c r="G17" s="417">
        <f t="shared" si="15"/>
        <v>40277.017500462309</v>
      </c>
      <c r="H17" s="473">
        <f t="shared" si="15"/>
        <v>24195.411427704599</v>
      </c>
      <c r="I17" s="475">
        <f t="shared" si="15"/>
        <v>12169.887519790911</v>
      </c>
      <c r="J17" s="475">
        <f t="shared" si="15"/>
        <v>3060.7940501872631</v>
      </c>
      <c r="K17" s="475">
        <f t="shared" si="15"/>
        <v>3080.0209809249777</v>
      </c>
      <c r="L17" s="475">
        <f t="shared" si="15"/>
        <v>3098.2321154201777</v>
      </c>
      <c r="M17" s="378"/>
      <c r="N17" s="433">
        <f t="shared" si="7"/>
        <v>-15122.132142315375</v>
      </c>
      <c r="O17" s="434">
        <f t="shared" si="12"/>
        <v>-27382.246919529545</v>
      </c>
      <c r="P17" s="434">
        <f t="shared" si="8"/>
        <v>-36729.528602247156</v>
      </c>
      <c r="Q17" s="434">
        <f t="shared" si="9"/>
        <v>-36960.251771099734</v>
      </c>
      <c r="R17" s="417">
        <f t="shared" si="10"/>
        <v>-37178.785385042131</v>
      </c>
      <c r="S17" s="479"/>
    </row>
    <row r="18" spans="1:19" ht="14.5" thickBot="1" x14ac:dyDescent="0.35">
      <c r="A18" s="206" t="s">
        <v>811</v>
      </c>
      <c r="B18" s="376"/>
      <c r="C18" s="377">
        <f>SUM(C13:C17)</f>
        <v>2046674.3300928157</v>
      </c>
      <c r="D18" s="398">
        <f t="shared" ref="D18:R18" si="16">SUM(D13:D17)</f>
        <v>2058885.9554049717</v>
      </c>
      <c r="E18" s="398">
        <f t="shared" si="16"/>
        <v>2071284.8404127001</v>
      </c>
      <c r="F18" s="398">
        <f t="shared" si="16"/>
        <v>2084295.9903011601</v>
      </c>
      <c r="G18" s="477">
        <f t="shared" si="16"/>
        <v>2096619.7357698616</v>
      </c>
      <c r="H18" s="474">
        <f t="shared" si="16"/>
        <v>936070.31169071281</v>
      </c>
      <c r="I18" s="398">
        <f t="shared" si="16"/>
        <v>470827.72028614889</v>
      </c>
      <c r="J18" s="398">
        <f t="shared" si="16"/>
        <v>199108.63750352993</v>
      </c>
      <c r="K18" s="398">
        <f t="shared" si="16"/>
        <v>200359.37437761881</v>
      </c>
      <c r="L18" s="474">
        <f t="shared" si="16"/>
        <v>201544.03238376955</v>
      </c>
      <c r="M18" s="375"/>
      <c r="N18" s="482">
        <f t="shared" si="16"/>
        <v>-1110604.0184021029</v>
      </c>
      <c r="O18" s="397">
        <f t="shared" si="16"/>
        <v>-1588058.2351188227</v>
      </c>
      <c r="P18" s="397">
        <f t="shared" si="16"/>
        <v>-1872176.2029091702</v>
      </c>
      <c r="Q18" s="397">
        <f t="shared" si="16"/>
        <v>-1883936.6159235409</v>
      </c>
      <c r="R18" s="483">
        <f t="shared" si="16"/>
        <v>-1895075.7033860921</v>
      </c>
      <c r="S18" s="480"/>
    </row>
    <row r="19" spans="1:19" ht="14.5" thickBot="1" x14ac:dyDescent="0.35">
      <c r="A19" s="355"/>
      <c r="B19" s="374"/>
      <c r="C19" s="355"/>
      <c r="D19" s="355"/>
      <c r="E19" s="355"/>
      <c r="F19" s="355"/>
      <c r="G19" s="355"/>
      <c r="H19" s="370"/>
      <c r="I19" s="370"/>
      <c r="J19" s="370"/>
      <c r="K19" s="370"/>
      <c r="L19" s="370"/>
      <c r="M19" s="370"/>
      <c r="N19" s="370"/>
      <c r="O19" s="370"/>
      <c r="P19" s="370"/>
      <c r="Q19" s="370"/>
      <c r="R19" s="370"/>
      <c r="S19" s="370"/>
    </row>
    <row r="20" spans="1:19" ht="65.150000000000006" customHeight="1" x14ac:dyDescent="0.35">
      <c r="A20" s="500" t="s">
        <v>815</v>
      </c>
      <c r="B20" s="396" t="s">
        <v>833</v>
      </c>
      <c r="C20" s="502" t="s">
        <v>583</v>
      </c>
      <c r="D20" s="503" t="s">
        <v>584</v>
      </c>
      <c r="E20" s="503" t="s">
        <v>585</v>
      </c>
      <c r="F20" s="503" t="s">
        <v>586</v>
      </c>
      <c r="G20" s="541" t="s">
        <v>587</v>
      </c>
      <c r="H20" s="540" t="s">
        <v>588</v>
      </c>
      <c r="I20" s="504" t="s">
        <v>589</v>
      </c>
      <c r="J20" s="504" t="s">
        <v>590</v>
      </c>
      <c r="K20" s="504" t="s">
        <v>591</v>
      </c>
      <c r="L20" s="539" t="s">
        <v>592</v>
      </c>
      <c r="M20"/>
      <c r="N20" s="506" t="s">
        <v>573</v>
      </c>
      <c r="O20" s="507" t="s">
        <v>574</v>
      </c>
      <c r="P20" s="507" t="s">
        <v>575</v>
      </c>
      <c r="Q20" s="507" t="s">
        <v>576</v>
      </c>
      <c r="R20" s="508" t="s">
        <v>577</v>
      </c>
      <c r="S20" s="478"/>
    </row>
    <row r="21" spans="1:19" s="199" customFormat="1" ht="14" x14ac:dyDescent="0.35">
      <c r="A21" s="395" t="s">
        <v>805</v>
      </c>
      <c r="B21" s="605">
        <f>'Unit costs'!$L$12</f>
        <v>324</v>
      </c>
      <c r="C21" s="433">
        <f>$B21*C5*'Unit costs'!$H$10</f>
        <v>0</v>
      </c>
      <c r="D21" s="473">
        <f>$B21*D5*'Unit costs'!$H$10</f>
        <v>0</v>
      </c>
      <c r="E21" s="473">
        <f>$B21*E5*'Unit costs'!$H$10</f>
        <v>0</v>
      </c>
      <c r="F21" s="473">
        <f>$B21*F5*'Unit costs'!$H$10</f>
        <v>0</v>
      </c>
      <c r="G21" s="417">
        <f>$B21*G5*'Unit costs'!$H$10</f>
        <v>0</v>
      </c>
      <c r="H21" s="473">
        <f>$B21*H5*'Unit costs'!$H$12</f>
        <v>433305.48436895182</v>
      </c>
      <c r="I21" s="475">
        <f>$B21*I5*'Unit costs'!$H$12</f>
        <v>653836.24769950041</v>
      </c>
      <c r="J21" s="475">
        <f>$B21*J5*'Unit costs'!$H$12</f>
        <v>789328.48383391974</v>
      </c>
      <c r="K21" s="475">
        <f>$B21*K5*'Unit costs'!$H$12</f>
        <v>794286.7932919024</v>
      </c>
      <c r="L21" s="475">
        <f>$B21*L5*'Unit costs'!$H$12</f>
        <v>798983.14559274144</v>
      </c>
      <c r="M21" s="378"/>
      <c r="N21" s="433">
        <f t="shared" ref="N21:N25" si="17">H21-C21</f>
        <v>433305.48436895182</v>
      </c>
      <c r="O21" s="434">
        <f>I21-D21</f>
        <v>653836.24769950041</v>
      </c>
      <c r="P21" s="434">
        <f t="shared" ref="P21:P25" si="18">J21-E21</f>
        <v>789328.48383391974</v>
      </c>
      <c r="Q21" s="434">
        <f t="shared" ref="Q21:Q25" si="19">K21-F21</f>
        <v>794286.7932919024</v>
      </c>
      <c r="R21" s="417">
        <f t="shared" ref="R21:R25" si="20">L21-G21</f>
        <v>798983.14559274144</v>
      </c>
      <c r="S21" s="479"/>
    </row>
    <row r="22" spans="1:19" s="199" customFormat="1" ht="14" x14ac:dyDescent="0.35">
      <c r="A22" s="395" t="s">
        <v>806</v>
      </c>
      <c r="B22" s="605">
        <f>'Unit costs'!I26</f>
        <v>130</v>
      </c>
      <c r="C22" s="433">
        <f>$B22*C6*'Unit costs'!$H$26</f>
        <v>25830.203477373143</v>
      </c>
      <c r="D22" s="473">
        <f>$B22*D6*'Unit costs'!$H$26</f>
        <v>25984.321190174149</v>
      </c>
      <c r="E22" s="473">
        <f>$B22*E6*'Unit costs'!$H$26</f>
        <v>26140.802227695956</v>
      </c>
      <c r="F22" s="473">
        <f>$B22*F6*'Unit costs'!$H$26</f>
        <v>26305.010399045954</v>
      </c>
      <c r="G22" s="417">
        <f>$B22*G6*'Unit costs'!$H$26</f>
        <v>26460.543132505056</v>
      </c>
      <c r="H22" s="473">
        <f>$B22*H6*'Unit costs'!$H$26</f>
        <v>15895.509832229627</v>
      </c>
      <c r="I22" s="475">
        <f>$B22*I6*'Unit costs'!$H$26</f>
        <v>7995.1757508228147</v>
      </c>
      <c r="J22" s="475">
        <f>$B22*J6*'Unit costs'!$H$26</f>
        <v>2010.8309405919965</v>
      </c>
      <c r="K22" s="475">
        <f>$B22*K6*'Unit costs'!$H$26</f>
        <v>2023.4623383881503</v>
      </c>
      <c r="L22" s="475">
        <f>$B22*L6*'Unit costs'!$H$26</f>
        <v>2035.4263948080816</v>
      </c>
      <c r="M22" s="378"/>
      <c r="N22" s="433">
        <f t="shared" si="17"/>
        <v>-9934.6936451435158</v>
      </c>
      <c r="O22" s="434">
        <f t="shared" ref="O22:O25" si="21">I22-D22</f>
        <v>-17989.145439351334</v>
      </c>
      <c r="P22" s="434">
        <f t="shared" si="18"/>
        <v>-24129.971287103959</v>
      </c>
      <c r="Q22" s="434">
        <f t="shared" si="19"/>
        <v>-24281.548060657802</v>
      </c>
      <c r="R22" s="417">
        <f t="shared" si="20"/>
        <v>-24425.116737696975</v>
      </c>
      <c r="S22" s="479"/>
    </row>
    <row r="23" spans="1:19" s="199" customFormat="1" ht="14" x14ac:dyDescent="0.35">
      <c r="A23" s="395" t="s">
        <v>807</v>
      </c>
      <c r="B23" s="605">
        <f>'Unit costs'!L42</f>
        <v>324</v>
      </c>
      <c r="C23" s="433">
        <f>$B23*C7*'Unit costs'!$H$40</f>
        <v>66852.84615978114</v>
      </c>
      <c r="D23" s="473">
        <f>$B23*D7*'Unit costs'!$H$40</f>
        <v>67251.728334805754</v>
      </c>
      <c r="E23" s="473">
        <f>$B23*E7*'Unit costs'!$H$40</f>
        <v>67656.727185764568</v>
      </c>
      <c r="F23" s="473">
        <f>$B23*F7*'Unit costs'!$H$40</f>
        <v>68081.725139305912</v>
      </c>
      <c r="G23" s="417">
        <f>$B23*G7*'Unit costs'!$H$40</f>
        <v>68484.269622234991</v>
      </c>
      <c r="H23" s="473">
        <f>$B23*H7*'Unit costs'!$H$42</f>
        <v>118849.50428405535</v>
      </c>
      <c r="I23" s="475">
        <f>$B23*I7*'Unit costs'!$H$42</f>
        <v>59779.314075382885</v>
      </c>
      <c r="J23" s="475">
        <f>$B23*J7*'Unit costs'!$H$42</f>
        <v>25058.047105838727</v>
      </c>
      <c r="K23" s="475">
        <f>$B23*K7*'Unit costs'!$H$42</f>
        <v>25215.453755298488</v>
      </c>
      <c r="L23" s="475">
        <f>$B23*L7*'Unit costs'!$H$42</f>
        <v>25364.544304531479</v>
      </c>
      <c r="M23" s="378"/>
      <c r="N23" s="433">
        <f t="shared" si="17"/>
        <v>51996.65812427421</v>
      </c>
      <c r="O23" s="434">
        <f t="shared" si="21"/>
        <v>-7472.4142594228688</v>
      </c>
      <c r="P23" s="434">
        <f t="shared" si="18"/>
        <v>-42598.680079925842</v>
      </c>
      <c r="Q23" s="434">
        <f t="shared" si="19"/>
        <v>-42866.271384007428</v>
      </c>
      <c r="R23" s="417">
        <f t="shared" si="20"/>
        <v>-43119.725317703516</v>
      </c>
      <c r="S23" s="479"/>
    </row>
    <row r="24" spans="1:19" s="199" customFormat="1" ht="14" x14ac:dyDescent="0.35">
      <c r="A24" s="395" t="s">
        <v>808</v>
      </c>
      <c r="B24" s="605">
        <f>'Unit costs'!I56</f>
        <v>130</v>
      </c>
      <c r="C24" s="433">
        <f>$B24*C8*'Unit costs'!$H$56</f>
        <v>39738.774580574063</v>
      </c>
      <c r="D24" s="473">
        <f>$B24*D8*'Unit costs'!$H$56</f>
        <v>39975.878754114077</v>
      </c>
      <c r="E24" s="473">
        <f>$B24*E8*'Unit costs'!$H$56</f>
        <v>40216.61881183993</v>
      </c>
      <c r="F24" s="473">
        <f>$B24*F8*'Unit costs'!$H$56</f>
        <v>40469.246767763005</v>
      </c>
      <c r="G24" s="417">
        <f>$B24*G8*'Unit costs'!$H$56</f>
        <v>40708.527896161628</v>
      </c>
      <c r="H24" s="473">
        <f>$B24*H8*'Unit costs'!$H$56</f>
        <v>19869.387290287032</v>
      </c>
      <c r="I24" s="475">
        <f>$B24*I8*'Unit costs'!$H$56</f>
        <v>9993.9696885285193</v>
      </c>
      <c r="J24" s="475">
        <f>$B24*J8*'Unit costs'!$H$56</f>
        <v>6032.4928217759889</v>
      </c>
      <c r="K24" s="475">
        <f>$B24*K8*'Unit costs'!$H$56</f>
        <v>6070.3870151644505</v>
      </c>
      <c r="L24" s="475">
        <f>$B24*L8*'Unit costs'!$H$56</f>
        <v>6106.2791844242447</v>
      </c>
      <c r="M24" s="378"/>
      <c r="N24" s="433">
        <f t="shared" si="17"/>
        <v>-19869.387290287032</v>
      </c>
      <c r="O24" s="434">
        <f t="shared" si="21"/>
        <v>-29981.909065585558</v>
      </c>
      <c r="P24" s="434">
        <f t="shared" si="18"/>
        <v>-34184.125990063942</v>
      </c>
      <c r="Q24" s="434">
        <f t="shared" si="19"/>
        <v>-34398.859752598553</v>
      </c>
      <c r="R24" s="417">
        <f t="shared" si="20"/>
        <v>-34602.248711737382</v>
      </c>
      <c r="S24" s="479"/>
    </row>
    <row r="25" spans="1:19" s="199" customFormat="1" ht="14" x14ac:dyDescent="0.35">
      <c r="A25" s="395" t="s">
        <v>809</v>
      </c>
      <c r="B25" s="605">
        <f>'Unit costs'!L73</f>
        <v>324</v>
      </c>
      <c r="C25" s="433">
        <f>$B25*C9*'Unit costs'!$H$71</f>
        <v>16094.203705132497</v>
      </c>
      <c r="D25" s="473">
        <f>$B25*D9*'Unit costs'!$H$71</f>
        <v>16190.2308954162</v>
      </c>
      <c r="E25" s="473">
        <f>$B25*E9*'Unit costs'!$H$71</f>
        <v>16287.730618795173</v>
      </c>
      <c r="F25" s="473">
        <f>$B25*F9*'Unit costs'!$H$71</f>
        <v>16390.044940944019</v>
      </c>
      <c r="G25" s="417">
        <f>$B25*G9*'Unit costs'!$H$71</f>
        <v>16486.953797945458</v>
      </c>
      <c r="H25" s="473">
        <f>$B25*H9*'Unit costs'!$H$73</f>
        <v>39616.501428018455</v>
      </c>
      <c r="I25" s="475">
        <f>$B25*I9*'Unit costs'!$H$73</f>
        <v>19926.438025127631</v>
      </c>
      <c r="J25" s="475">
        <f>$B25*J9*'Unit costs'!$H$73</f>
        <v>5011.6094211677455</v>
      </c>
      <c r="K25" s="475">
        <f>$B25*K9*'Unit costs'!$H$73</f>
        <v>5043.0907510596971</v>
      </c>
      <c r="L25" s="475">
        <f>$B25*L9*'Unit costs'!$H$73</f>
        <v>5072.9088609062956</v>
      </c>
      <c r="M25" s="378"/>
      <c r="N25" s="433">
        <f t="shared" si="17"/>
        <v>23522.29772288596</v>
      </c>
      <c r="O25" s="434">
        <f t="shared" si="21"/>
        <v>3736.2071297114308</v>
      </c>
      <c r="P25" s="434">
        <f t="shared" si="18"/>
        <v>-11276.121197627428</v>
      </c>
      <c r="Q25" s="434">
        <f t="shared" si="19"/>
        <v>-11346.954189884322</v>
      </c>
      <c r="R25" s="417">
        <f t="shared" si="20"/>
        <v>-11414.044937039162</v>
      </c>
      <c r="S25" s="479"/>
    </row>
    <row r="26" spans="1:19" ht="14.5" thickBot="1" x14ac:dyDescent="0.35">
      <c r="A26" s="206" t="s">
        <v>816</v>
      </c>
      <c r="B26" s="376"/>
      <c r="C26" s="377">
        <f>SUM(C21:C25)</f>
        <v>148516.02792286084</v>
      </c>
      <c r="D26" s="398">
        <f t="shared" ref="D26" si="22">SUM(D21:D25)</f>
        <v>149402.15917451019</v>
      </c>
      <c r="E26" s="398">
        <f t="shared" ref="E26" si="23">SUM(E21:E25)</f>
        <v>150301.87884409563</v>
      </c>
      <c r="F26" s="398">
        <f t="shared" ref="F26" si="24">SUM(F21:F25)</f>
        <v>151246.02724705887</v>
      </c>
      <c r="G26" s="477">
        <f t="shared" ref="G26" si="25">SUM(G21:G25)</f>
        <v>152140.29444884713</v>
      </c>
      <c r="H26" s="474">
        <f t="shared" ref="H26" si="26">SUM(H21:H25)</f>
        <v>627536.38720354228</v>
      </c>
      <c r="I26" s="398">
        <f t="shared" ref="I26" si="27">SUM(I21:I25)</f>
        <v>751531.14523936226</v>
      </c>
      <c r="J26" s="398">
        <f t="shared" ref="J26" si="28">SUM(J21:J25)</f>
        <v>827441.46412329422</v>
      </c>
      <c r="K26" s="398">
        <f t="shared" ref="K26" si="29">SUM(K21:K25)</f>
        <v>832639.1871518133</v>
      </c>
      <c r="L26" s="474">
        <f t="shared" ref="L26" si="30">SUM(L21:L25)</f>
        <v>837562.30433741154</v>
      </c>
      <c r="M26" s="375"/>
      <c r="N26" s="482">
        <f t="shared" ref="N26" si="31">SUM(N21:N25)</f>
        <v>479020.35928068147</v>
      </c>
      <c r="O26" s="397">
        <f t="shared" ref="O26" si="32">SUM(O21:O25)</f>
        <v>602128.98606485198</v>
      </c>
      <c r="P26" s="397">
        <f t="shared" ref="P26" si="33">SUM(P21:P25)</f>
        <v>677139.5852791986</v>
      </c>
      <c r="Q26" s="397">
        <f t="shared" ref="Q26" si="34">SUM(Q21:Q25)</f>
        <v>681393.15990475425</v>
      </c>
      <c r="R26" s="483">
        <f t="shared" ref="R26" si="35">SUM(R21:R25)</f>
        <v>685422.00988856447</v>
      </c>
      <c r="S26" s="480"/>
    </row>
    <row r="27" spans="1:19" ht="16.5" customHeight="1" thickBot="1" x14ac:dyDescent="0.35">
      <c r="A27" s="355" t="s">
        <v>3</v>
      </c>
      <c r="B27" s="374" t="s">
        <v>3</v>
      </c>
      <c r="C27" s="355" t="s">
        <v>3</v>
      </c>
      <c r="D27" s="355"/>
      <c r="E27" s="355"/>
      <c r="F27" s="355"/>
      <c r="G27" s="355"/>
      <c r="H27" s="370" t="s">
        <v>3</v>
      </c>
      <c r="I27" s="370"/>
      <c r="J27" s="370"/>
      <c r="K27" s="370"/>
      <c r="L27" s="370"/>
      <c r="M27" s="370" t="s">
        <v>3</v>
      </c>
      <c r="N27" s="370" t="s">
        <v>3</v>
      </c>
      <c r="O27" s="370"/>
      <c r="P27" s="370"/>
      <c r="Q27" s="370"/>
      <c r="R27" s="370"/>
      <c r="S27" s="370" t="s">
        <v>3</v>
      </c>
    </row>
    <row r="28" spans="1:19" s="199" customFormat="1" ht="30" customHeight="1" thickBot="1" x14ac:dyDescent="0.4">
      <c r="A28" s="207" t="s">
        <v>819</v>
      </c>
      <c r="B28" s="393" t="s">
        <v>3</v>
      </c>
      <c r="C28" s="394" t="s">
        <v>3</v>
      </c>
      <c r="D28" s="394"/>
      <c r="E28" s="394"/>
      <c r="F28" s="394"/>
      <c r="G28" s="394"/>
      <c r="H28" s="394" t="s">
        <v>3</v>
      </c>
      <c r="I28" s="394"/>
      <c r="J28" s="394"/>
      <c r="K28" s="394"/>
      <c r="L28" s="394"/>
      <c r="M28" s="379"/>
      <c r="N28" s="484">
        <f>+N26+N18</f>
        <v>-631583.6591214214</v>
      </c>
      <c r="O28" s="509">
        <f t="shared" ref="O28:R28" si="36">+O26+O18</f>
        <v>-985929.24905397068</v>
      </c>
      <c r="P28" s="509">
        <f t="shared" si="36"/>
        <v>-1195036.6176299716</v>
      </c>
      <c r="Q28" s="509">
        <f t="shared" si="36"/>
        <v>-1202543.4560187866</v>
      </c>
      <c r="R28" s="485">
        <f t="shared" si="36"/>
        <v>-1209653.6934975276</v>
      </c>
      <c r="S28" s="481"/>
    </row>
    <row r="29" spans="1:19" ht="16.5" customHeight="1" x14ac:dyDescent="0.3">
      <c r="A29" s="355" t="s">
        <v>3</v>
      </c>
      <c r="B29" s="374" t="s">
        <v>3</v>
      </c>
      <c r="C29" s="355" t="s">
        <v>3</v>
      </c>
      <c r="D29" s="355"/>
      <c r="E29" s="355"/>
      <c r="F29" s="355"/>
      <c r="G29" s="355"/>
      <c r="H29" s="370" t="s">
        <v>3</v>
      </c>
      <c r="I29" s="370"/>
      <c r="J29" s="370"/>
      <c r="K29" s="370"/>
      <c r="L29" s="370"/>
      <c r="M29" s="370" t="s">
        <v>3</v>
      </c>
      <c r="N29" s="370" t="s">
        <v>3</v>
      </c>
      <c r="O29" s="370"/>
      <c r="P29" s="370"/>
      <c r="Q29" s="370"/>
      <c r="R29" s="370"/>
      <c r="S29" s="370" t="s">
        <v>3</v>
      </c>
    </row>
    <row r="30" spans="1:19" ht="14" x14ac:dyDescent="0.3">
      <c r="A30" s="208"/>
    </row>
    <row r="31" spans="1:19" ht="14" x14ac:dyDescent="0.3">
      <c r="A31" s="208"/>
    </row>
    <row r="32" spans="1:19" ht="14" x14ac:dyDescent="0.3">
      <c r="A32" s="208"/>
    </row>
    <row r="33" spans="1:19" ht="14" x14ac:dyDescent="0.3">
      <c r="A33" s="208"/>
    </row>
    <row r="34" spans="1:19" ht="14" x14ac:dyDescent="0.3">
      <c r="A34" s="208"/>
    </row>
    <row r="35" spans="1:19" ht="14" x14ac:dyDescent="0.3">
      <c r="A35" s="208"/>
    </row>
    <row r="36" spans="1:19" ht="14" x14ac:dyDescent="0.3">
      <c r="A36" s="208"/>
    </row>
    <row r="37" spans="1:19" ht="14" x14ac:dyDescent="0.3">
      <c r="A37" s="208"/>
    </row>
    <row r="38" spans="1:19" ht="14" x14ac:dyDescent="0.3">
      <c r="A38" s="208"/>
    </row>
    <row r="39" spans="1:19" ht="14" x14ac:dyDescent="0.3">
      <c r="A39" s="208"/>
    </row>
    <row r="40" spans="1:19" ht="14" x14ac:dyDescent="0.3">
      <c r="A40" s="208"/>
    </row>
    <row r="41" spans="1:19" s="381" customFormat="1" ht="14" x14ac:dyDescent="0.3">
      <c r="A41" s="208"/>
      <c r="B41" s="380"/>
      <c r="C41" s="2"/>
      <c r="D41" s="2"/>
      <c r="E41" s="2"/>
      <c r="F41" s="2"/>
      <c r="G41" s="2"/>
      <c r="H41" s="73"/>
      <c r="I41" s="73"/>
      <c r="J41" s="73"/>
      <c r="K41" s="73"/>
      <c r="L41" s="73"/>
      <c r="M41" s="73"/>
      <c r="N41" s="73"/>
      <c r="O41" s="73"/>
      <c r="P41" s="73"/>
      <c r="Q41" s="73"/>
      <c r="R41" s="73"/>
      <c r="S41" s="73"/>
    </row>
    <row r="42" spans="1:19" s="381" customFormat="1" ht="14" x14ac:dyDescent="0.3">
      <c r="A42" s="208"/>
      <c r="B42" s="380"/>
      <c r="C42" s="2"/>
      <c r="D42" s="2"/>
      <c r="E42" s="2"/>
      <c r="F42" s="2"/>
      <c r="G42" s="2"/>
      <c r="H42" s="73"/>
      <c r="I42" s="73"/>
      <c r="J42" s="73"/>
      <c r="K42" s="73"/>
      <c r="L42" s="73"/>
      <c r="M42" s="73"/>
      <c r="N42" s="73"/>
      <c r="O42" s="73"/>
      <c r="P42" s="73"/>
      <c r="Q42" s="73"/>
      <c r="R42" s="73"/>
      <c r="S42" s="73"/>
    </row>
    <row r="43" spans="1:19" s="381" customFormat="1" ht="14" x14ac:dyDescent="0.3">
      <c r="A43" s="208"/>
      <c r="B43" s="380"/>
      <c r="C43" s="2"/>
      <c r="D43" s="2"/>
      <c r="E43" s="2"/>
      <c r="F43" s="2"/>
      <c r="G43" s="2"/>
      <c r="H43" s="73"/>
      <c r="I43" s="73"/>
      <c r="J43" s="73"/>
      <c r="K43" s="73"/>
      <c r="L43" s="73"/>
      <c r="M43" s="73"/>
      <c r="N43" s="73"/>
      <c r="O43" s="73"/>
      <c r="P43" s="73"/>
      <c r="Q43" s="73"/>
      <c r="R43" s="73"/>
      <c r="S43" s="73"/>
    </row>
    <row r="44" spans="1:19" s="381" customFormat="1" ht="14" x14ac:dyDescent="0.3">
      <c r="A44" s="208"/>
      <c r="B44" s="380"/>
      <c r="C44" s="2"/>
      <c r="D44" s="2"/>
      <c r="E44" s="2"/>
      <c r="F44" s="2"/>
      <c r="G44" s="2"/>
      <c r="H44" s="73"/>
      <c r="I44" s="73"/>
      <c r="J44" s="73"/>
      <c r="K44" s="73"/>
      <c r="L44" s="73"/>
      <c r="M44" s="73"/>
      <c r="N44" s="73"/>
      <c r="O44" s="73"/>
      <c r="P44" s="73"/>
      <c r="Q44" s="73"/>
      <c r="R44" s="73"/>
      <c r="S44" s="73"/>
    </row>
    <row r="45" spans="1:19" s="381" customFormat="1" ht="14" x14ac:dyDescent="0.3">
      <c r="A45" s="208"/>
      <c r="B45" s="380"/>
      <c r="C45" s="2"/>
      <c r="D45" s="2"/>
      <c r="E45" s="2"/>
      <c r="F45" s="2"/>
      <c r="G45" s="2"/>
      <c r="H45" s="73"/>
      <c r="I45" s="73"/>
      <c r="J45" s="73"/>
      <c r="K45" s="73"/>
      <c r="L45" s="73"/>
      <c r="M45" s="73"/>
      <c r="N45" s="73"/>
      <c r="O45" s="73"/>
      <c r="P45" s="73"/>
      <c r="Q45" s="73"/>
      <c r="R45" s="73"/>
      <c r="S45" s="73"/>
    </row>
    <row r="46" spans="1:19" s="381" customFormat="1" ht="14" x14ac:dyDescent="0.3">
      <c r="A46" s="208"/>
      <c r="B46" s="380"/>
      <c r="C46" s="2"/>
      <c r="D46" s="2"/>
      <c r="E46" s="2"/>
      <c r="F46" s="2"/>
      <c r="G46" s="2"/>
      <c r="H46" s="73"/>
      <c r="I46" s="73"/>
      <c r="J46" s="73"/>
      <c r="K46" s="73"/>
      <c r="L46" s="73"/>
      <c r="M46" s="73"/>
      <c r="N46" s="73"/>
      <c r="O46" s="73"/>
      <c r="P46" s="73"/>
      <c r="Q46" s="73"/>
      <c r="R46" s="73"/>
      <c r="S46" s="73"/>
    </row>
    <row r="47" spans="1:19" s="381" customFormat="1" ht="14" x14ac:dyDescent="0.3">
      <c r="A47" s="208"/>
      <c r="B47" s="380"/>
      <c r="C47" s="2"/>
      <c r="D47" s="2"/>
      <c r="E47" s="2"/>
      <c r="F47" s="2"/>
      <c r="G47" s="2"/>
      <c r="H47" s="73"/>
      <c r="I47" s="73"/>
      <c r="J47" s="73"/>
      <c r="K47" s="73"/>
      <c r="L47" s="73"/>
      <c r="M47" s="73"/>
      <c r="N47" s="73"/>
      <c r="O47" s="73"/>
      <c r="P47" s="73"/>
      <c r="Q47" s="73"/>
      <c r="R47" s="73"/>
      <c r="S47" s="73"/>
    </row>
    <row r="48" spans="1:19" s="381" customFormat="1" ht="14" x14ac:dyDescent="0.3">
      <c r="A48" s="208"/>
      <c r="B48" s="380"/>
      <c r="C48" s="2"/>
      <c r="D48" s="2"/>
      <c r="E48" s="2"/>
      <c r="F48" s="2"/>
      <c r="G48" s="2"/>
      <c r="H48" s="73"/>
      <c r="I48" s="73"/>
      <c r="J48" s="73"/>
      <c r="K48" s="73"/>
      <c r="L48" s="73"/>
      <c r="M48" s="73"/>
      <c r="N48" s="73"/>
      <c r="O48" s="73"/>
      <c r="P48" s="73"/>
      <c r="Q48" s="73"/>
      <c r="R48" s="73"/>
      <c r="S48" s="73"/>
    </row>
    <row r="49" spans="1:19" s="381" customFormat="1" ht="14" x14ac:dyDescent="0.3">
      <c r="A49" s="208"/>
      <c r="B49" s="380"/>
      <c r="C49" s="2"/>
      <c r="D49" s="2"/>
      <c r="E49" s="2"/>
      <c r="F49" s="2"/>
      <c r="G49" s="2"/>
      <c r="H49" s="73"/>
      <c r="I49" s="73"/>
      <c r="J49" s="73"/>
      <c r="K49" s="73"/>
      <c r="L49" s="73"/>
      <c r="M49" s="73"/>
      <c r="N49" s="73"/>
      <c r="O49" s="73"/>
      <c r="P49" s="73"/>
      <c r="Q49" s="73"/>
      <c r="R49" s="73"/>
      <c r="S49" s="73"/>
    </row>
    <row r="50" spans="1:19" s="381" customFormat="1" ht="14" x14ac:dyDescent="0.3">
      <c r="A50" s="208"/>
      <c r="B50" s="380"/>
      <c r="C50" s="2"/>
      <c r="D50" s="2"/>
      <c r="E50" s="2"/>
      <c r="F50" s="2"/>
      <c r="G50" s="2"/>
      <c r="H50" s="73"/>
      <c r="I50" s="73"/>
      <c r="J50" s="73"/>
      <c r="K50" s="73"/>
      <c r="L50" s="73"/>
      <c r="M50" s="73"/>
      <c r="N50" s="73"/>
      <c r="O50" s="73"/>
      <c r="P50" s="73"/>
      <c r="Q50" s="73"/>
      <c r="R50" s="73"/>
      <c r="S50" s="73"/>
    </row>
    <row r="51" spans="1:19" s="381" customFormat="1" ht="14" x14ac:dyDescent="0.3">
      <c r="A51" s="208"/>
      <c r="B51" s="380"/>
      <c r="C51" s="2"/>
      <c r="D51" s="2"/>
      <c r="E51" s="2"/>
      <c r="F51" s="2"/>
      <c r="G51" s="2"/>
      <c r="H51" s="73"/>
      <c r="I51" s="73"/>
      <c r="J51" s="73"/>
      <c r="K51" s="73"/>
      <c r="L51" s="73"/>
      <c r="M51" s="73"/>
      <c r="N51" s="73"/>
      <c r="O51" s="73"/>
      <c r="P51" s="73"/>
      <c r="Q51" s="73"/>
      <c r="R51" s="73"/>
      <c r="S51" s="73"/>
    </row>
    <row r="52" spans="1:19" s="381" customFormat="1" ht="14" x14ac:dyDescent="0.3">
      <c r="A52" s="208"/>
      <c r="B52" s="380"/>
      <c r="C52" s="2"/>
      <c r="D52" s="2"/>
      <c r="E52" s="2"/>
      <c r="F52" s="2"/>
      <c r="G52" s="2"/>
      <c r="H52" s="73"/>
      <c r="I52" s="73"/>
      <c r="J52" s="73"/>
      <c r="K52" s="73"/>
      <c r="L52" s="73"/>
      <c r="M52" s="73"/>
      <c r="N52" s="73"/>
      <c r="O52" s="73"/>
      <c r="P52" s="73"/>
      <c r="Q52" s="73"/>
      <c r="R52" s="73"/>
      <c r="S52" s="73"/>
    </row>
    <row r="53" spans="1:19" s="381" customFormat="1" ht="14" x14ac:dyDescent="0.3">
      <c r="A53" s="208"/>
      <c r="B53" s="380"/>
      <c r="C53" s="2"/>
      <c r="D53" s="2"/>
      <c r="E53" s="2"/>
      <c r="F53" s="2"/>
      <c r="G53" s="2"/>
      <c r="H53" s="73"/>
      <c r="I53" s="73"/>
      <c r="J53" s="73"/>
      <c r="K53" s="73"/>
      <c r="L53" s="73"/>
      <c r="M53" s="73"/>
      <c r="N53" s="73"/>
      <c r="O53" s="73"/>
      <c r="P53" s="73"/>
      <c r="Q53" s="73"/>
      <c r="R53" s="73"/>
      <c r="S53" s="73"/>
    </row>
    <row r="54" spans="1:19" s="381" customFormat="1" ht="14" x14ac:dyDescent="0.3">
      <c r="A54" s="208"/>
      <c r="B54" s="380"/>
      <c r="C54" s="2"/>
      <c r="D54" s="2"/>
      <c r="E54" s="2"/>
      <c r="F54" s="2"/>
      <c r="G54" s="2"/>
      <c r="H54" s="73"/>
      <c r="I54" s="73"/>
      <c r="J54" s="73"/>
      <c r="K54" s="73"/>
      <c r="L54" s="73"/>
      <c r="M54" s="73"/>
      <c r="N54" s="73"/>
      <c r="O54" s="73"/>
      <c r="P54" s="73"/>
      <c r="Q54" s="73"/>
      <c r="R54" s="73"/>
      <c r="S54" s="73"/>
    </row>
    <row r="55" spans="1:19" s="381" customFormat="1" ht="14" x14ac:dyDescent="0.3">
      <c r="A55" s="208"/>
      <c r="B55" s="380"/>
      <c r="C55" s="2"/>
      <c r="D55" s="2"/>
      <c r="E55" s="2"/>
      <c r="F55" s="2"/>
      <c r="G55" s="2"/>
      <c r="H55" s="73"/>
      <c r="I55" s="73"/>
      <c r="J55" s="73"/>
      <c r="K55" s="73"/>
      <c r="L55" s="73"/>
      <c r="M55" s="73"/>
      <c r="N55" s="73"/>
      <c r="O55" s="73"/>
      <c r="P55" s="73"/>
      <c r="Q55" s="73"/>
      <c r="R55" s="73"/>
      <c r="S55" s="73"/>
    </row>
    <row r="56" spans="1:19" s="381" customFormat="1" ht="14" x14ac:dyDescent="0.3">
      <c r="A56" s="208"/>
      <c r="B56" s="380"/>
      <c r="C56" s="2"/>
      <c r="D56" s="2"/>
      <c r="E56" s="2"/>
      <c r="F56" s="2"/>
      <c r="G56" s="2"/>
      <c r="H56" s="73"/>
      <c r="I56" s="73"/>
      <c r="J56" s="73"/>
      <c r="K56" s="73"/>
      <c r="L56" s="73"/>
      <c r="M56" s="73"/>
      <c r="N56" s="73"/>
      <c r="O56" s="73"/>
      <c r="P56" s="73"/>
      <c r="Q56" s="73"/>
      <c r="R56" s="73"/>
      <c r="S56" s="73"/>
    </row>
    <row r="57" spans="1:19" s="381" customFormat="1" ht="14" x14ac:dyDescent="0.3">
      <c r="A57" s="208"/>
      <c r="B57" s="380"/>
      <c r="C57" s="2"/>
      <c r="D57" s="2"/>
      <c r="E57" s="2"/>
      <c r="F57" s="2"/>
      <c r="G57" s="2"/>
      <c r="H57" s="73"/>
      <c r="I57" s="73"/>
      <c r="J57" s="73"/>
      <c r="K57" s="73"/>
      <c r="L57" s="73"/>
      <c r="M57" s="73"/>
      <c r="N57" s="73"/>
      <c r="O57" s="73"/>
      <c r="P57" s="73"/>
      <c r="Q57" s="73"/>
      <c r="R57" s="73"/>
      <c r="S57" s="73"/>
    </row>
    <row r="58" spans="1:19" s="381" customFormat="1" ht="14" x14ac:dyDescent="0.3">
      <c r="A58" s="208"/>
      <c r="B58" s="380"/>
      <c r="C58" s="2"/>
      <c r="D58" s="2"/>
      <c r="E58" s="2"/>
      <c r="F58" s="2"/>
      <c r="G58" s="2"/>
      <c r="H58" s="73"/>
      <c r="I58" s="73"/>
      <c r="J58" s="73"/>
      <c r="K58" s="73"/>
      <c r="L58" s="73"/>
      <c r="M58" s="73"/>
      <c r="N58" s="73"/>
      <c r="O58" s="73"/>
      <c r="P58" s="73"/>
      <c r="Q58" s="73"/>
      <c r="R58" s="73"/>
      <c r="S58" s="73"/>
    </row>
    <row r="59" spans="1:19" s="381" customFormat="1" ht="14" x14ac:dyDescent="0.3">
      <c r="A59" s="208"/>
      <c r="B59" s="380"/>
      <c r="C59" s="2"/>
      <c r="D59" s="2"/>
      <c r="E59" s="2"/>
      <c r="F59" s="2"/>
      <c r="G59" s="2"/>
      <c r="H59" s="73"/>
      <c r="I59" s="73"/>
      <c r="J59" s="73"/>
      <c r="K59" s="73"/>
      <c r="L59" s="73"/>
      <c r="M59" s="73"/>
      <c r="N59" s="73"/>
      <c r="O59" s="73"/>
      <c r="P59" s="73"/>
      <c r="Q59" s="73"/>
      <c r="R59" s="73"/>
      <c r="S59" s="73"/>
    </row>
    <row r="60" spans="1:19" s="381" customFormat="1" ht="14" x14ac:dyDescent="0.3">
      <c r="A60" s="208"/>
      <c r="B60" s="380"/>
      <c r="C60" s="2"/>
      <c r="D60" s="2"/>
      <c r="E60" s="2"/>
      <c r="F60" s="2"/>
      <c r="G60" s="2"/>
      <c r="H60" s="73"/>
      <c r="I60" s="73"/>
      <c r="J60" s="73"/>
      <c r="K60" s="73"/>
      <c r="L60" s="73"/>
      <c r="M60" s="73"/>
      <c r="N60" s="73"/>
      <c r="O60" s="73"/>
      <c r="P60" s="73"/>
      <c r="Q60" s="73"/>
      <c r="R60" s="73"/>
      <c r="S60" s="73"/>
    </row>
    <row r="61" spans="1:19" s="381" customFormat="1" ht="14" x14ac:dyDescent="0.3">
      <c r="A61" s="208"/>
      <c r="B61" s="380"/>
      <c r="C61" s="2"/>
      <c r="D61" s="2"/>
      <c r="E61" s="2"/>
      <c r="F61" s="2"/>
      <c r="G61" s="2"/>
      <c r="H61" s="73"/>
      <c r="I61" s="73"/>
      <c r="J61" s="73"/>
      <c r="K61" s="73"/>
      <c r="L61" s="73"/>
      <c r="M61" s="73"/>
      <c r="N61" s="73"/>
      <c r="O61" s="73"/>
      <c r="P61" s="73"/>
      <c r="Q61" s="73"/>
      <c r="R61" s="73"/>
      <c r="S61" s="73"/>
    </row>
    <row r="62" spans="1:19" s="381" customFormat="1" ht="14" x14ac:dyDescent="0.3">
      <c r="A62" s="208"/>
      <c r="B62" s="380"/>
      <c r="C62" s="2"/>
      <c r="D62" s="2"/>
      <c r="E62" s="2"/>
      <c r="F62" s="2"/>
      <c r="G62" s="2"/>
      <c r="H62" s="73"/>
      <c r="I62" s="73"/>
      <c r="J62" s="73"/>
      <c r="K62" s="73"/>
      <c r="L62" s="73"/>
      <c r="M62" s="73"/>
      <c r="N62" s="73"/>
      <c r="O62" s="73"/>
      <c r="P62" s="73"/>
      <c r="Q62" s="73"/>
      <c r="R62" s="73"/>
      <c r="S62" s="73"/>
    </row>
    <row r="63" spans="1:19" s="381" customFormat="1" ht="14" x14ac:dyDescent="0.3">
      <c r="A63" s="208"/>
      <c r="B63" s="380"/>
      <c r="C63" s="2"/>
      <c r="D63" s="2"/>
      <c r="E63" s="2"/>
      <c r="F63" s="2"/>
      <c r="G63" s="2"/>
      <c r="H63" s="73"/>
      <c r="I63" s="73"/>
      <c r="J63" s="73"/>
      <c r="K63" s="73"/>
      <c r="L63" s="73"/>
      <c r="M63" s="73"/>
      <c r="N63" s="73"/>
      <c r="O63" s="73"/>
      <c r="P63" s="73"/>
      <c r="Q63" s="73"/>
      <c r="R63" s="73"/>
      <c r="S63" s="73"/>
    </row>
    <row r="64" spans="1:19" s="381" customFormat="1" ht="14" x14ac:dyDescent="0.3">
      <c r="A64" s="208"/>
      <c r="B64" s="380"/>
      <c r="C64" s="2"/>
      <c r="D64" s="2"/>
      <c r="E64" s="2"/>
      <c r="F64" s="2"/>
      <c r="G64" s="2"/>
      <c r="H64" s="73"/>
      <c r="I64" s="73"/>
      <c r="J64" s="73"/>
      <c r="K64" s="73"/>
      <c r="L64" s="73"/>
      <c r="M64" s="73"/>
      <c r="N64" s="73"/>
      <c r="O64" s="73"/>
      <c r="P64" s="73"/>
      <c r="Q64" s="73"/>
      <c r="R64" s="73"/>
      <c r="S64" s="73"/>
    </row>
    <row r="65" spans="1:19" s="381" customFormat="1" ht="14" x14ac:dyDescent="0.3">
      <c r="A65" s="208"/>
      <c r="B65" s="380"/>
      <c r="C65" s="2"/>
      <c r="D65" s="2"/>
      <c r="E65" s="2"/>
      <c r="F65" s="2"/>
      <c r="G65" s="2"/>
      <c r="H65" s="73"/>
      <c r="I65" s="73"/>
      <c r="J65" s="73"/>
      <c r="K65" s="73"/>
      <c r="L65" s="73"/>
      <c r="M65" s="73"/>
      <c r="N65" s="73"/>
      <c r="O65" s="73"/>
      <c r="P65" s="73"/>
      <c r="Q65" s="73"/>
      <c r="R65" s="73"/>
      <c r="S65" s="73"/>
    </row>
    <row r="66" spans="1:19" s="381" customFormat="1" ht="14" x14ac:dyDescent="0.3">
      <c r="A66" s="208"/>
      <c r="B66" s="380"/>
      <c r="C66" s="2"/>
      <c r="D66" s="2"/>
      <c r="E66" s="2"/>
      <c r="F66" s="2"/>
      <c r="G66" s="2"/>
      <c r="H66" s="73"/>
      <c r="I66" s="73"/>
      <c r="J66" s="73"/>
      <c r="K66" s="73"/>
      <c r="L66" s="73"/>
      <c r="M66" s="73"/>
      <c r="N66" s="73"/>
      <c r="O66" s="73"/>
      <c r="P66" s="73"/>
      <c r="Q66" s="73"/>
      <c r="R66" s="73"/>
      <c r="S66" s="73"/>
    </row>
    <row r="67" spans="1:19" s="381" customFormat="1" ht="14" x14ac:dyDescent="0.3">
      <c r="A67" s="208"/>
      <c r="B67" s="380"/>
      <c r="C67" s="2"/>
      <c r="D67" s="2"/>
      <c r="E67" s="2"/>
      <c r="F67" s="2"/>
      <c r="G67" s="2"/>
      <c r="H67" s="73"/>
      <c r="I67" s="73"/>
      <c r="J67" s="73"/>
      <c r="K67" s="73"/>
      <c r="L67" s="73"/>
      <c r="M67" s="73"/>
      <c r="N67" s="73"/>
      <c r="O67" s="73"/>
      <c r="P67" s="73"/>
      <c r="Q67" s="73"/>
      <c r="R67" s="73"/>
      <c r="S67" s="73"/>
    </row>
    <row r="68" spans="1:19" s="381" customFormat="1" ht="14" x14ac:dyDescent="0.3">
      <c r="A68" s="208"/>
      <c r="B68" s="380"/>
      <c r="C68" s="2"/>
      <c r="D68" s="2"/>
      <c r="E68" s="2"/>
      <c r="F68" s="2"/>
      <c r="G68" s="2"/>
      <c r="H68" s="73"/>
      <c r="I68" s="73"/>
      <c r="J68" s="73"/>
      <c r="K68" s="73"/>
      <c r="L68" s="73"/>
      <c r="M68" s="73"/>
      <c r="N68" s="73"/>
      <c r="O68" s="73"/>
      <c r="P68" s="73"/>
      <c r="Q68" s="73"/>
      <c r="R68" s="73"/>
      <c r="S68" s="73"/>
    </row>
    <row r="69" spans="1:19" s="381" customFormat="1" ht="14" x14ac:dyDescent="0.3">
      <c r="A69" s="208"/>
      <c r="B69" s="380"/>
      <c r="C69" s="2"/>
      <c r="D69" s="2"/>
      <c r="E69" s="2"/>
      <c r="F69" s="2"/>
      <c r="G69" s="2"/>
      <c r="H69" s="73"/>
      <c r="I69" s="73"/>
      <c r="J69" s="73"/>
      <c r="K69" s="73"/>
      <c r="L69" s="73"/>
      <c r="M69" s="73"/>
      <c r="N69" s="73"/>
      <c r="O69" s="73"/>
      <c r="P69" s="73"/>
      <c r="Q69" s="73"/>
      <c r="R69" s="73"/>
      <c r="S69" s="73"/>
    </row>
    <row r="70" spans="1:19" s="381" customFormat="1" ht="14" x14ac:dyDescent="0.3">
      <c r="A70" s="208"/>
      <c r="B70" s="380"/>
      <c r="C70" s="2"/>
      <c r="D70" s="2"/>
      <c r="E70" s="2"/>
      <c r="F70" s="2"/>
      <c r="G70" s="2"/>
      <c r="H70" s="73"/>
      <c r="I70" s="73"/>
      <c r="J70" s="73"/>
      <c r="K70" s="73"/>
      <c r="L70" s="73"/>
      <c r="M70" s="73"/>
      <c r="N70" s="73"/>
      <c r="O70" s="73"/>
      <c r="P70" s="73"/>
      <c r="Q70" s="73"/>
      <c r="R70" s="73"/>
      <c r="S70" s="73"/>
    </row>
    <row r="71" spans="1:19" s="381" customFormat="1" ht="14" x14ac:dyDescent="0.3">
      <c r="A71" s="208"/>
      <c r="B71" s="380"/>
      <c r="C71" s="2"/>
      <c r="D71" s="2"/>
      <c r="E71" s="2"/>
      <c r="F71" s="2"/>
      <c r="G71" s="2"/>
      <c r="H71" s="73"/>
      <c r="I71" s="73"/>
      <c r="J71" s="73"/>
      <c r="K71" s="73"/>
      <c r="L71" s="73"/>
      <c r="M71" s="73"/>
      <c r="N71" s="73"/>
      <c r="O71" s="73"/>
      <c r="P71" s="73"/>
      <c r="Q71" s="73"/>
      <c r="R71" s="73"/>
      <c r="S71" s="73"/>
    </row>
    <row r="72" spans="1:19" s="381" customFormat="1" ht="14" x14ac:dyDescent="0.3">
      <c r="A72" s="208"/>
      <c r="B72" s="380"/>
      <c r="C72" s="2"/>
      <c r="D72" s="2"/>
      <c r="E72" s="2"/>
      <c r="F72" s="2"/>
      <c r="G72" s="2"/>
      <c r="H72" s="73"/>
      <c r="I72" s="73"/>
      <c r="J72" s="73"/>
      <c r="K72" s="73"/>
      <c r="L72" s="73"/>
      <c r="M72" s="73"/>
      <c r="N72" s="73"/>
      <c r="O72" s="73"/>
      <c r="P72" s="73"/>
      <c r="Q72" s="73"/>
      <c r="R72" s="73"/>
      <c r="S72" s="73"/>
    </row>
    <row r="73" spans="1:19" s="381" customFormat="1" ht="14" x14ac:dyDescent="0.3">
      <c r="A73" s="208"/>
      <c r="B73" s="380"/>
      <c r="C73" s="2"/>
      <c r="D73" s="2"/>
      <c r="E73" s="2"/>
      <c r="F73" s="2"/>
      <c r="G73" s="2"/>
      <c r="H73" s="73"/>
      <c r="I73" s="73"/>
      <c r="J73" s="73"/>
      <c r="K73" s="73"/>
      <c r="L73" s="73"/>
      <c r="M73" s="73"/>
      <c r="N73" s="73"/>
      <c r="O73" s="73"/>
      <c r="P73" s="73"/>
      <c r="Q73" s="73"/>
      <c r="R73" s="73"/>
      <c r="S73" s="73"/>
    </row>
    <row r="74" spans="1:19" s="381" customFormat="1" ht="14" x14ac:dyDescent="0.3">
      <c r="A74" s="208"/>
      <c r="B74" s="380"/>
      <c r="C74" s="2"/>
      <c r="D74" s="2"/>
      <c r="E74" s="2"/>
      <c r="F74" s="2"/>
      <c r="G74" s="2"/>
      <c r="H74" s="73"/>
      <c r="I74" s="73"/>
      <c r="J74" s="73"/>
      <c r="K74" s="73"/>
      <c r="L74" s="73"/>
      <c r="M74" s="73"/>
      <c r="N74" s="73"/>
      <c r="O74" s="73"/>
      <c r="P74" s="73"/>
      <c r="Q74" s="73"/>
      <c r="R74" s="73"/>
      <c r="S74" s="73"/>
    </row>
    <row r="75" spans="1:19" s="381" customFormat="1" ht="14" x14ac:dyDescent="0.3">
      <c r="A75" s="208"/>
      <c r="B75" s="380"/>
      <c r="C75" s="2"/>
      <c r="D75" s="2"/>
      <c r="E75" s="2"/>
      <c r="F75" s="2"/>
      <c r="G75" s="2"/>
      <c r="H75" s="73"/>
      <c r="I75" s="73"/>
      <c r="J75" s="73"/>
      <c r="K75" s="73"/>
      <c r="L75" s="73"/>
      <c r="M75" s="73"/>
      <c r="N75" s="73"/>
      <c r="O75" s="73"/>
      <c r="P75" s="73"/>
      <c r="Q75" s="73"/>
      <c r="R75" s="73"/>
      <c r="S75" s="73"/>
    </row>
    <row r="76" spans="1:19" s="381" customFormat="1" ht="14" x14ac:dyDescent="0.3">
      <c r="A76" s="208"/>
      <c r="B76" s="380"/>
      <c r="C76" s="2"/>
      <c r="D76" s="2"/>
      <c r="E76" s="2"/>
      <c r="F76" s="2"/>
      <c r="G76" s="2"/>
      <c r="H76" s="73"/>
      <c r="I76" s="73"/>
      <c r="J76" s="73"/>
      <c r="K76" s="73"/>
      <c r="L76" s="73"/>
      <c r="M76" s="73"/>
      <c r="N76" s="73"/>
      <c r="O76" s="73"/>
      <c r="P76" s="73"/>
      <c r="Q76" s="73"/>
      <c r="R76" s="73"/>
      <c r="S76" s="73"/>
    </row>
    <row r="77" spans="1:19" s="381" customFormat="1" ht="14" x14ac:dyDescent="0.3">
      <c r="A77" s="208"/>
      <c r="B77" s="380"/>
      <c r="C77" s="2"/>
      <c r="D77" s="2"/>
      <c r="E77" s="2"/>
      <c r="F77" s="2"/>
      <c r="G77" s="2"/>
      <c r="H77" s="73"/>
      <c r="I77" s="73"/>
      <c r="J77" s="73"/>
      <c r="K77" s="73"/>
      <c r="L77" s="73"/>
      <c r="M77" s="73"/>
      <c r="N77" s="73"/>
      <c r="O77" s="73"/>
      <c r="P77" s="73"/>
      <c r="Q77" s="73"/>
      <c r="R77" s="73"/>
      <c r="S77" s="73"/>
    </row>
    <row r="78" spans="1:19" s="381" customFormat="1" ht="14" x14ac:dyDescent="0.3">
      <c r="A78" s="208"/>
      <c r="B78" s="380"/>
      <c r="C78" s="2"/>
      <c r="D78" s="2"/>
      <c r="E78" s="2"/>
      <c r="F78" s="2"/>
      <c r="G78" s="2"/>
      <c r="H78" s="73"/>
      <c r="I78" s="73"/>
      <c r="J78" s="73"/>
      <c r="K78" s="73"/>
      <c r="L78" s="73"/>
      <c r="M78" s="73"/>
      <c r="N78" s="73"/>
      <c r="O78" s="73"/>
      <c r="P78" s="73"/>
      <c r="Q78" s="73"/>
      <c r="R78" s="73"/>
      <c r="S78" s="73"/>
    </row>
    <row r="79" spans="1:19" s="381" customFormat="1" ht="14" x14ac:dyDescent="0.3">
      <c r="A79" s="208"/>
      <c r="B79" s="380"/>
      <c r="C79" s="2"/>
      <c r="D79" s="2"/>
      <c r="E79" s="2"/>
      <c r="F79" s="2"/>
      <c r="G79" s="2"/>
      <c r="H79" s="73"/>
      <c r="I79" s="73"/>
      <c r="J79" s="73"/>
      <c r="K79" s="73"/>
      <c r="L79" s="73"/>
      <c r="M79" s="73"/>
      <c r="N79" s="73"/>
      <c r="O79" s="73"/>
      <c r="P79" s="73"/>
      <c r="Q79" s="73"/>
      <c r="R79" s="73"/>
      <c r="S79" s="73"/>
    </row>
    <row r="80" spans="1:19" s="381" customFormat="1" ht="14" x14ac:dyDescent="0.3">
      <c r="A80" s="208"/>
      <c r="B80" s="380"/>
      <c r="C80" s="2"/>
      <c r="D80" s="2"/>
      <c r="E80" s="2"/>
      <c r="F80" s="2"/>
      <c r="G80" s="2"/>
      <c r="H80" s="73"/>
      <c r="I80" s="73"/>
      <c r="J80" s="73"/>
      <c r="K80" s="73"/>
      <c r="L80" s="73"/>
      <c r="M80" s="73"/>
      <c r="N80" s="73"/>
      <c r="O80" s="73"/>
      <c r="P80" s="73"/>
      <c r="Q80" s="73"/>
      <c r="R80" s="73"/>
      <c r="S80" s="73"/>
    </row>
    <row r="81" spans="1:19" s="381" customFormat="1" ht="14" x14ac:dyDescent="0.3">
      <c r="A81" s="208"/>
      <c r="B81" s="380"/>
      <c r="C81" s="2"/>
      <c r="D81" s="2"/>
      <c r="E81" s="2"/>
      <c r="F81" s="2"/>
      <c r="G81" s="2"/>
      <c r="H81" s="73"/>
      <c r="I81" s="73"/>
      <c r="J81" s="73"/>
      <c r="K81" s="73"/>
      <c r="L81" s="73"/>
      <c r="M81" s="73"/>
      <c r="N81" s="73"/>
      <c r="O81" s="73"/>
      <c r="P81" s="73"/>
      <c r="Q81" s="73"/>
      <c r="R81" s="73"/>
      <c r="S81" s="73"/>
    </row>
    <row r="82" spans="1:19" s="381" customFormat="1" ht="14" x14ac:dyDescent="0.3">
      <c r="A82" s="208"/>
      <c r="B82" s="380"/>
      <c r="C82" s="2"/>
      <c r="D82" s="2"/>
      <c r="E82" s="2"/>
      <c r="F82" s="2"/>
      <c r="G82" s="2"/>
      <c r="H82" s="73"/>
      <c r="I82" s="73"/>
      <c r="J82" s="73"/>
      <c r="K82" s="73"/>
      <c r="L82" s="73"/>
      <c r="M82" s="73"/>
      <c r="N82" s="73"/>
      <c r="O82" s="73"/>
      <c r="P82" s="73"/>
      <c r="Q82" s="73"/>
      <c r="R82" s="73"/>
      <c r="S82" s="73"/>
    </row>
    <row r="83" spans="1:19" s="381" customFormat="1" ht="14" x14ac:dyDescent="0.3">
      <c r="A83" s="208"/>
      <c r="B83" s="380"/>
      <c r="C83" s="2"/>
      <c r="D83" s="2"/>
      <c r="E83" s="2"/>
      <c r="F83" s="2"/>
      <c r="G83" s="2"/>
      <c r="H83" s="73"/>
      <c r="I83" s="73"/>
      <c r="J83" s="73"/>
      <c r="K83" s="73"/>
      <c r="L83" s="73"/>
      <c r="M83" s="73"/>
      <c r="N83" s="73"/>
      <c r="O83" s="73"/>
      <c r="P83" s="73"/>
      <c r="Q83" s="73"/>
      <c r="R83" s="73"/>
      <c r="S83" s="73"/>
    </row>
    <row r="84" spans="1:19" s="381" customFormat="1" ht="14" x14ac:dyDescent="0.3">
      <c r="A84" s="208"/>
      <c r="B84" s="380"/>
      <c r="C84" s="2"/>
      <c r="D84" s="2"/>
      <c r="E84" s="2"/>
      <c r="F84" s="2"/>
      <c r="G84" s="2"/>
      <c r="H84" s="73"/>
      <c r="I84" s="73"/>
      <c r="J84" s="73"/>
      <c r="K84" s="73"/>
      <c r="L84" s="73"/>
      <c r="M84" s="73"/>
      <c r="N84" s="73"/>
      <c r="O84" s="73"/>
      <c r="P84" s="73"/>
      <c r="Q84" s="73"/>
      <c r="R84" s="73"/>
      <c r="S84" s="73"/>
    </row>
    <row r="85" spans="1:19" s="381" customFormat="1" ht="14" x14ac:dyDescent="0.3">
      <c r="A85" s="208"/>
      <c r="B85" s="380"/>
      <c r="C85" s="2"/>
      <c r="D85" s="2"/>
      <c r="E85" s="2"/>
      <c r="F85" s="2"/>
      <c r="G85" s="2"/>
      <c r="H85" s="73"/>
      <c r="I85" s="73"/>
      <c r="J85" s="73"/>
      <c r="K85" s="73"/>
      <c r="L85" s="73"/>
      <c r="M85" s="73"/>
      <c r="N85" s="73"/>
      <c r="O85" s="73"/>
      <c r="P85" s="73"/>
      <c r="Q85" s="73"/>
      <c r="R85" s="73"/>
      <c r="S85" s="73"/>
    </row>
    <row r="86" spans="1:19" s="381" customFormat="1" ht="14" x14ac:dyDescent="0.3">
      <c r="A86" s="208"/>
      <c r="B86" s="380"/>
      <c r="C86" s="2"/>
      <c r="D86" s="2"/>
      <c r="E86" s="2"/>
      <c r="F86" s="2"/>
      <c r="G86" s="2"/>
      <c r="H86" s="73"/>
      <c r="I86" s="73"/>
      <c r="J86" s="73"/>
      <c r="K86" s="73"/>
      <c r="L86" s="73"/>
      <c r="M86" s="73"/>
      <c r="N86" s="73"/>
      <c r="O86" s="73"/>
      <c r="P86" s="73"/>
      <c r="Q86" s="73"/>
      <c r="R86" s="73"/>
      <c r="S86" s="73"/>
    </row>
    <row r="87" spans="1:19" s="381" customFormat="1" ht="14" x14ac:dyDescent="0.3">
      <c r="A87" s="208"/>
      <c r="B87" s="380"/>
      <c r="C87" s="2"/>
      <c r="D87" s="2"/>
      <c r="E87" s="2"/>
      <c r="F87" s="2"/>
      <c r="G87" s="2"/>
      <c r="H87" s="73"/>
      <c r="I87" s="73"/>
      <c r="J87" s="73"/>
      <c r="K87" s="73"/>
      <c r="L87" s="73"/>
      <c r="M87" s="73"/>
      <c r="N87" s="73"/>
      <c r="O87" s="73"/>
      <c r="P87" s="73"/>
      <c r="Q87" s="73"/>
      <c r="R87" s="73"/>
      <c r="S87" s="73"/>
    </row>
    <row r="88" spans="1:19" s="381" customFormat="1" ht="14" x14ac:dyDescent="0.3">
      <c r="A88" s="208"/>
      <c r="B88" s="380"/>
      <c r="C88" s="2"/>
      <c r="D88" s="2"/>
      <c r="E88" s="2"/>
      <c r="F88" s="2"/>
      <c r="G88" s="2"/>
      <c r="H88" s="73"/>
      <c r="I88" s="73"/>
      <c r="J88" s="73"/>
      <c r="K88" s="73"/>
      <c r="L88" s="73"/>
      <c r="M88" s="73"/>
      <c r="N88" s="73"/>
      <c r="O88" s="73"/>
      <c r="P88" s="73"/>
      <c r="Q88" s="73"/>
      <c r="R88" s="73"/>
      <c r="S88" s="73"/>
    </row>
    <row r="89" spans="1:19" s="381" customFormat="1" ht="14" x14ac:dyDescent="0.3">
      <c r="A89" s="208"/>
      <c r="B89" s="380"/>
      <c r="C89" s="2"/>
      <c r="D89" s="2"/>
      <c r="E89" s="2"/>
      <c r="F89" s="2"/>
      <c r="G89" s="2"/>
      <c r="H89" s="73"/>
      <c r="I89" s="73"/>
      <c r="J89" s="73"/>
      <c r="K89" s="73"/>
      <c r="L89" s="73"/>
      <c r="M89" s="73"/>
      <c r="N89" s="73"/>
      <c r="O89" s="73"/>
      <c r="P89" s="73"/>
      <c r="Q89" s="73"/>
      <c r="R89" s="73"/>
      <c r="S89" s="73"/>
    </row>
    <row r="90" spans="1:19" s="381" customFormat="1" ht="14" x14ac:dyDescent="0.3">
      <c r="A90" s="208"/>
      <c r="B90" s="380"/>
      <c r="C90" s="2"/>
      <c r="D90" s="2"/>
      <c r="E90" s="2"/>
      <c r="F90" s="2"/>
      <c r="G90" s="2"/>
      <c r="H90" s="73"/>
      <c r="I90" s="73"/>
      <c r="J90" s="73"/>
      <c r="K90" s="73"/>
      <c r="L90" s="73"/>
      <c r="M90" s="73"/>
      <c r="N90" s="73"/>
      <c r="O90" s="73"/>
      <c r="P90" s="73"/>
      <c r="Q90" s="73"/>
      <c r="R90" s="73"/>
      <c r="S90" s="73"/>
    </row>
    <row r="91" spans="1:19" s="381" customFormat="1" ht="14" x14ac:dyDescent="0.3">
      <c r="A91" s="208"/>
      <c r="B91" s="380"/>
      <c r="C91" s="2"/>
      <c r="D91" s="2"/>
      <c r="E91" s="2"/>
      <c r="F91" s="2"/>
      <c r="G91" s="2"/>
      <c r="H91" s="73"/>
      <c r="I91" s="73"/>
      <c r="J91" s="73"/>
      <c r="K91" s="73"/>
      <c r="L91" s="73"/>
      <c r="M91" s="73"/>
      <c r="N91" s="73"/>
      <c r="O91" s="73"/>
      <c r="P91" s="73"/>
      <c r="Q91" s="73"/>
      <c r="R91" s="73"/>
      <c r="S91" s="73"/>
    </row>
    <row r="92" spans="1:19" s="381" customFormat="1" ht="14" x14ac:dyDescent="0.3">
      <c r="A92" s="208"/>
      <c r="B92" s="380"/>
      <c r="C92" s="2"/>
      <c r="D92" s="2"/>
      <c r="E92" s="2"/>
      <c r="F92" s="2"/>
      <c r="G92" s="2"/>
      <c r="H92" s="73"/>
      <c r="I92" s="73"/>
      <c r="J92" s="73"/>
      <c r="K92" s="73"/>
      <c r="L92" s="73"/>
      <c r="M92" s="73"/>
      <c r="N92" s="73"/>
      <c r="O92" s="73"/>
      <c r="P92" s="73"/>
      <c r="Q92" s="73"/>
      <c r="R92" s="73"/>
      <c r="S92" s="73"/>
    </row>
    <row r="93" spans="1:19" s="381" customFormat="1" ht="14" x14ac:dyDescent="0.3">
      <c r="A93" s="208"/>
      <c r="B93" s="380"/>
      <c r="C93" s="2"/>
      <c r="D93" s="2"/>
      <c r="E93" s="2"/>
      <c r="F93" s="2"/>
      <c r="G93" s="2"/>
      <c r="H93" s="73"/>
      <c r="I93" s="73"/>
      <c r="J93" s="73"/>
      <c r="K93" s="73"/>
      <c r="L93" s="73"/>
      <c r="M93" s="73"/>
      <c r="N93" s="73"/>
      <c r="O93" s="73"/>
      <c r="P93" s="73"/>
      <c r="Q93" s="73"/>
      <c r="R93" s="73"/>
      <c r="S93" s="73"/>
    </row>
    <row r="94" spans="1:19" s="381" customFormat="1" ht="14" x14ac:dyDescent="0.3">
      <c r="A94" s="208"/>
      <c r="B94" s="380"/>
      <c r="C94" s="2"/>
      <c r="D94" s="2"/>
      <c r="E94" s="2"/>
      <c r="F94" s="2"/>
      <c r="G94" s="2"/>
      <c r="H94" s="73"/>
      <c r="I94" s="73"/>
      <c r="J94" s="73"/>
      <c r="K94" s="73"/>
      <c r="L94" s="73"/>
      <c r="M94" s="73"/>
      <c r="N94" s="73"/>
      <c r="O94" s="73"/>
      <c r="P94" s="73"/>
      <c r="Q94" s="73"/>
      <c r="R94" s="73"/>
      <c r="S94" s="73"/>
    </row>
    <row r="95" spans="1:19" s="381" customFormat="1" ht="14" x14ac:dyDescent="0.3">
      <c r="A95" s="208"/>
      <c r="B95" s="380"/>
      <c r="C95" s="2"/>
      <c r="D95" s="2"/>
      <c r="E95" s="2"/>
      <c r="F95" s="2"/>
      <c r="G95" s="2"/>
      <c r="H95" s="73"/>
      <c r="I95" s="73"/>
      <c r="J95" s="73"/>
      <c r="K95" s="73"/>
      <c r="L95" s="73"/>
      <c r="M95" s="73"/>
      <c r="N95" s="73"/>
      <c r="O95" s="73"/>
      <c r="P95" s="73"/>
      <c r="Q95" s="73"/>
      <c r="R95" s="73"/>
      <c r="S95" s="73"/>
    </row>
    <row r="96" spans="1:19" s="381" customFormat="1" ht="14" x14ac:dyDescent="0.3">
      <c r="A96" s="208"/>
      <c r="B96" s="380"/>
      <c r="C96" s="2"/>
      <c r="D96" s="2"/>
      <c r="E96" s="2"/>
      <c r="F96" s="2"/>
      <c r="G96" s="2"/>
      <c r="H96" s="73"/>
      <c r="I96" s="73"/>
      <c r="J96" s="73"/>
      <c r="K96" s="73"/>
      <c r="L96" s="73"/>
      <c r="M96" s="73"/>
      <c r="N96" s="73"/>
      <c r="O96" s="73"/>
      <c r="P96" s="73"/>
      <c r="Q96" s="73"/>
      <c r="R96" s="73"/>
      <c r="S96" s="73"/>
    </row>
    <row r="97" spans="1:19" s="381" customFormat="1" ht="14" x14ac:dyDescent="0.3">
      <c r="A97" s="208"/>
      <c r="B97" s="380"/>
      <c r="C97" s="2"/>
      <c r="D97" s="2"/>
      <c r="E97" s="2"/>
      <c r="F97" s="2"/>
      <c r="G97" s="2"/>
      <c r="H97" s="73"/>
      <c r="I97" s="73"/>
      <c r="J97" s="73"/>
      <c r="K97" s="73"/>
      <c r="L97" s="73"/>
      <c r="M97" s="73"/>
      <c r="N97" s="73"/>
      <c r="O97" s="73"/>
      <c r="P97" s="73"/>
      <c r="Q97" s="73"/>
      <c r="R97" s="73"/>
      <c r="S97" s="73"/>
    </row>
    <row r="98" spans="1:19" s="381" customFormat="1" ht="14" x14ac:dyDescent="0.3">
      <c r="A98" s="208"/>
      <c r="B98" s="380"/>
      <c r="C98" s="2"/>
      <c r="D98" s="2"/>
      <c r="E98" s="2"/>
      <c r="F98" s="2"/>
      <c r="G98" s="2"/>
      <c r="H98" s="73"/>
      <c r="I98" s="73"/>
      <c r="J98" s="73"/>
      <c r="K98" s="73"/>
      <c r="L98" s="73"/>
      <c r="M98" s="73"/>
      <c r="N98" s="73"/>
      <c r="O98" s="73"/>
      <c r="P98" s="73"/>
      <c r="Q98" s="73"/>
      <c r="R98" s="73"/>
      <c r="S98" s="73"/>
    </row>
    <row r="99" spans="1:19" s="381" customFormat="1" ht="14" x14ac:dyDescent="0.3">
      <c r="A99" s="208"/>
      <c r="B99" s="380"/>
      <c r="C99" s="2"/>
      <c r="D99" s="2"/>
      <c r="E99" s="2"/>
      <c r="F99" s="2"/>
      <c r="G99" s="2"/>
      <c r="H99" s="73"/>
      <c r="I99" s="73"/>
      <c r="J99" s="73"/>
      <c r="K99" s="73"/>
      <c r="L99" s="73"/>
      <c r="M99" s="73"/>
      <c r="N99" s="73"/>
      <c r="O99" s="73"/>
      <c r="P99" s="73"/>
      <c r="Q99" s="73"/>
      <c r="R99" s="73"/>
      <c r="S99" s="73"/>
    </row>
    <row r="100" spans="1:19" s="381" customFormat="1" ht="14" x14ac:dyDescent="0.3">
      <c r="A100" s="208"/>
      <c r="B100" s="380"/>
      <c r="C100" s="2"/>
      <c r="D100" s="2"/>
      <c r="E100" s="2"/>
      <c r="F100" s="2"/>
      <c r="G100" s="2"/>
      <c r="H100" s="73"/>
      <c r="I100" s="73"/>
      <c r="J100" s="73"/>
      <c r="K100" s="73"/>
      <c r="L100" s="73"/>
      <c r="M100" s="73"/>
      <c r="N100" s="73"/>
      <c r="O100" s="73"/>
      <c r="P100" s="73"/>
      <c r="Q100" s="73"/>
      <c r="R100" s="73"/>
      <c r="S100" s="73"/>
    </row>
    <row r="101" spans="1:19" s="381" customFormat="1" ht="14" x14ac:dyDescent="0.3">
      <c r="A101" s="208"/>
      <c r="B101" s="380"/>
      <c r="C101" s="2"/>
      <c r="D101" s="2"/>
      <c r="E101" s="2"/>
      <c r="F101" s="2"/>
      <c r="G101" s="2"/>
      <c r="H101" s="73"/>
      <c r="I101" s="73"/>
      <c r="J101" s="73"/>
      <c r="K101" s="73"/>
      <c r="L101" s="73"/>
      <c r="M101" s="73"/>
      <c r="N101" s="73"/>
      <c r="O101" s="73"/>
      <c r="P101" s="73"/>
      <c r="Q101" s="73"/>
      <c r="R101" s="73"/>
      <c r="S101" s="73"/>
    </row>
    <row r="102" spans="1:19" s="381" customFormat="1" ht="14" x14ac:dyDescent="0.3">
      <c r="A102" s="208"/>
      <c r="B102" s="380"/>
      <c r="C102" s="2"/>
      <c r="D102" s="2"/>
      <c r="E102" s="2"/>
      <c r="F102" s="2"/>
      <c r="G102" s="2"/>
      <c r="H102" s="73"/>
      <c r="I102" s="73"/>
      <c r="J102" s="73"/>
      <c r="K102" s="73"/>
      <c r="L102" s="73"/>
      <c r="M102" s="73"/>
      <c r="N102" s="73"/>
      <c r="O102" s="73"/>
      <c r="P102" s="73"/>
      <c r="Q102" s="73"/>
      <c r="R102" s="73"/>
      <c r="S102" s="73"/>
    </row>
    <row r="103" spans="1:19" s="381" customFormat="1" ht="14" x14ac:dyDescent="0.3">
      <c r="A103" s="208"/>
      <c r="B103" s="380"/>
      <c r="C103" s="2"/>
      <c r="D103" s="2"/>
      <c r="E103" s="2"/>
      <c r="F103" s="2"/>
      <c r="G103" s="2"/>
      <c r="H103" s="73"/>
      <c r="I103" s="73"/>
      <c r="J103" s="73"/>
      <c r="K103" s="73"/>
      <c r="L103" s="73"/>
      <c r="M103" s="73"/>
      <c r="N103" s="73"/>
      <c r="O103" s="73"/>
      <c r="P103" s="73"/>
      <c r="Q103" s="73"/>
      <c r="R103" s="73"/>
      <c r="S103" s="73"/>
    </row>
    <row r="104" spans="1:19" s="381" customFormat="1" ht="14" x14ac:dyDescent="0.3">
      <c r="A104" s="208"/>
      <c r="B104" s="380"/>
      <c r="C104" s="2"/>
      <c r="D104" s="2"/>
      <c r="E104" s="2"/>
      <c r="F104" s="2"/>
      <c r="G104" s="2"/>
      <c r="H104" s="73"/>
      <c r="I104" s="73"/>
      <c r="J104" s="73"/>
      <c r="K104" s="73"/>
      <c r="L104" s="73"/>
      <c r="M104" s="73"/>
      <c r="N104" s="73"/>
      <c r="O104" s="73"/>
      <c r="P104" s="73"/>
      <c r="Q104" s="73"/>
      <c r="R104" s="73"/>
      <c r="S104" s="73"/>
    </row>
    <row r="105" spans="1:19" s="381" customFormat="1" ht="14" x14ac:dyDescent="0.3">
      <c r="A105" s="208"/>
      <c r="B105" s="380"/>
      <c r="C105" s="2"/>
      <c r="D105" s="2"/>
      <c r="E105" s="2"/>
      <c r="F105" s="2"/>
      <c r="G105" s="2"/>
      <c r="H105" s="73"/>
      <c r="I105" s="73"/>
      <c r="J105" s="73"/>
      <c r="K105" s="73"/>
      <c r="L105" s="73"/>
      <c r="M105" s="73"/>
      <c r="N105" s="73"/>
      <c r="O105" s="73"/>
      <c r="P105" s="73"/>
      <c r="Q105" s="73"/>
      <c r="R105" s="73"/>
      <c r="S105" s="73"/>
    </row>
    <row r="106" spans="1:19" s="381" customFormat="1" ht="14" x14ac:dyDescent="0.3">
      <c r="A106" s="208"/>
      <c r="B106" s="380"/>
      <c r="C106" s="2"/>
      <c r="D106" s="2"/>
      <c r="E106" s="2"/>
      <c r="F106" s="2"/>
      <c r="G106" s="2"/>
      <c r="H106" s="73"/>
      <c r="I106" s="73"/>
      <c r="J106" s="73"/>
      <c r="K106" s="73"/>
      <c r="L106" s="73"/>
      <c r="M106" s="73"/>
      <c r="N106" s="73"/>
      <c r="O106" s="73"/>
      <c r="P106" s="73"/>
      <c r="Q106" s="73"/>
      <c r="R106" s="73"/>
      <c r="S106" s="73"/>
    </row>
    <row r="107" spans="1:19" s="381" customFormat="1" ht="14" x14ac:dyDescent="0.3">
      <c r="A107" s="208"/>
      <c r="B107" s="380"/>
      <c r="C107" s="2"/>
      <c r="D107" s="2"/>
      <c r="E107" s="2"/>
      <c r="F107" s="2"/>
      <c r="G107" s="2"/>
      <c r="H107" s="73"/>
      <c r="I107" s="73"/>
      <c r="J107" s="73"/>
      <c r="K107" s="73"/>
      <c r="L107" s="73"/>
      <c r="M107" s="73"/>
      <c r="N107" s="73"/>
      <c r="O107" s="73"/>
      <c r="P107" s="73"/>
      <c r="Q107" s="73"/>
      <c r="R107" s="73"/>
      <c r="S107" s="73"/>
    </row>
    <row r="108" spans="1:19" s="381" customFormat="1" ht="14" x14ac:dyDescent="0.3">
      <c r="A108" s="208"/>
      <c r="B108" s="380"/>
      <c r="C108" s="2"/>
      <c r="D108" s="2"/>
      <c r="E108" s="2"/>
      <c r="F108" s="2"/>
      <c r="G108" s="2"/>
      <c r="H108" s="73"/>
      <c r="I108" s="73"/>
      <c r="J108" s="73"/>
      <c r="K108" s="73"/>
      <c r="L108" s="73"/>
      <c r="M108" s="73"/>
      <c r="N108" s="73"/>
      <c r="O108" s="73"/>
      <c r="P108" s="73"/>
      <c r="Q108" s="73"/>
      <c r="R108" s="73"/>
      <c r="S108" s="73"/>
    </row>
    <row r="109" spans="1:19" s="381" customFormat="1" ht="14" x14ac:dyDescent="0.3">
      <c r="A109" s="208"/>
      <c r="B109" s="380"/>
      <c r="C109" s="2"/>
      <c r="D109" s="2"/>
      <c r="E109" s="2"/>
      <c r="F109" s="2"/>
      <c r="G109" s="2"/>
      <c r="H109" s="73"/>
      <c r="I109" s="73"/>
      <c r="J109" s="73"/>
      <c r="K109" s="73"/>
      <c r="L109" s="73"/>
      <c r="M109" s="73"/>
      <c r="N109" s="73"/>
      <c r="O109" s="73"/>
      <c r="P109" s="73"/>
      <c r="Q109" s="73"/>
      <c r="R109" s="73"/>
      <c r="S109" s="73"/>
    </row>
    <row r="110" spans="1:19" s="381" customFormat="1" ht="14" x14ac:dyDescent="0.3">
      <c r="A110" s="208"/>
      <c r="B110" s="380"/>
      <c r="C110" s="2"/>
      <c r="D110" s="2"/>
      <c r="E110" s="2"/>
      <c r="F110" s="2"/>
      <c r="G110" s="2"/>
      <c r="H110" s="73"/>
      <c r="I110" s="73"/>
      <c r="J110" s="73"/>
      <c r="K110" s="73"/>
      <c r="L110" s="73"/>
      <c r="M110" s="73"/>
      <c r="N110" s="73"/>
      <c r="O110" s="73"/>
      <c r="P110" s="73"/>
      <c r="Q110" s="73"/>
      <c r="R110" s="73"/>
      <c r="S110" s="73"/>
    </row>
    <row r="111" spans="1:19" s="381" customFormat="1" ht="14" x14ac:dyDescent="0.3">
      <c r="A111" s="208"/>
      <c r="B111" s="380"/>
      <c r="C111" s="2"/>
      <c r="D111" s="2"/>
      <c r="E111" s="2"/>
      <c r="F111" s="2"/>
      <c r="G111" s="2"/>
      <c r="H111" s="73"/>
      <c r="I111" s="73"/>
      <c r="J111" s="73"/>
      <c r="K111" s="73"/>
      <c r="L111" s="73"/>
      <c r="M111" s="73"/>
      <c r="N111" s="73"/>
      <c r="O111" s="73"/>
      <c r="P111" s="73"/>
      <c r="Q111" s="73"/>
      <c r="R111" s="73"/>
      <c r="S111" s="73"/>
    </row>
    <row r="112" spans="1:19" s="381" customFormat="1" ht="14" x14ac:dyDescent="0.3">
      <c r="A112" s="208"/>
      <c r="B112" s="380"/>
      <c r="C112" s="2"/>
      <c r="D112" s="2"/>
      <c r="E112" s="2"/>
      <c r="F112" s="2"/>
      <c r="G112" s="2"/>
      <c r="H112" s="73"/>
      <c r="I112" s="73"/>
      <c r="J112" s="73"/>
      <c r="K112" s="73"/>
      <c r="L112" s="73"/>
      <c r="M112" s="73"/>
      <c r="N112" s="73"/>
      <c r="O112" s="73"/>
      <c r="P112" s="73"/>
      <c r="Q112" s="73"/>
      <c r="R112" s="73"/>
      <c r="S112" s="73"/>
    </row>
    <row r="113" spans="1:19" s="381" customFormat="1" ht="14" x14ac:dyDescent="0.3">
      <c r="A113" s="208"/>
      <c r="B113" s="380"/>
      <c r="C113" s="2"/>
      <c r="D113" s="2"/>
      <c r="E113" s="2"/>
      <c r="F113" s="2"/>
      <c r="G113" s="2"/>
      <c r="H113" s="73"/>
      <c r="I113" s="73"/>
      <c r="J113" s="73"/>
      <c r="K113" s="73"/>
      <c r="L113" s="73"/>
      <c r="M113" s="73"/>
      <c r="N113" s="73"/>
      <c r="O113" s="73"/>
      <c r="P113" s="73"/>
      <c r="Q113" s="73"/>
      <c r="R113" s="73"/>
      <c r="S113" s="73"/>
    </row>
    <row r="114" spans="1:19" s="381" customFormat="1" ht="14" x14ac:dyDescent="0.3">
      <c r="A114" s="208"/>
      <c r="B114" s="380"/>
      <c r="C114" s="2"/>
      <c r="D114" s="2"/>
      <c r="E114" s="2"/>
      <c r="F114" s="2"/>
      <c r="G114" s="2"/>
      <c r="H114" s="73"/>
      <c r="I114" s="73"/>
      <c r="J114" s="73"/>
      <c r="K114" s="73"/>
      <c r="L114" s="73"/>
      <c r="M114" s="73"/>
      <c r="N114" s="73"/>
      <c r="O114" s="73"/>
      <c r="P114" s="73"/>
      <c r="Q114" s="73"/>
      <c r="R114" s="73"/>
      <c r="S114" s="73"/>
    </row>
    <row r="115" spans="1:19" s="381" customFormat="1" ht="14" x14ac:dyDescent="0.3">
      <c r="A115" s="208"/>
      <c r="B115" s="380"/>
      <c r="C115" s="2"/>
      <c r="D115" s="2"/>
      <c r="E115" s="2"/>
      <c r="F115" s="2"/>
      <c r="G115" s="2"/>
      <c r="H115" s="73"/>
      <c r="I115" s="73"/>
      <c r="J115" s="73"/>
      <c r="K115" s="73"/>
      <c r="L115" s="73"/>
      <c r="M115" s="73"/>
      <c r="N115" s="73"/>
      <c r="O115" s="73"/>
      <c r="P115" s="73"/>
      <c r="Q115" s="73"/>
      <c r="R115" s="73"/>
      <c r="S115" s="73"/>
    </row>
    <row r="116" spans="1:19" s="381" customFormat="1" ht="14" x14ac:dyDescent="0.3">
      <c r="A116" s="208"/>
      <c r="B116" s="380"/>
      <c r="C116" s="2"/>
      <c r="D116" s="2"/>
      <c r="E116" s="2"/>
      <c r="F116" s="2"/>
      <c r="G116" s="2"/>
      <c r="H116" s="73"/>
      <c r="I116" s="73"/>
      <c r="J116" s="73"/>
      <c r="K116" s="73"/>
      <c r="L116" s="73"/>
      <c r="M116" s="73"/>
      <c r="N116" s="73"/>
      <c r="O116" s="73"/>
      <c r="P116" s="73"/>
      <c r="Q116" s="73"/>
      <c r="R116" s="73"/>
      <c r="S116" s="73"/>
    </row>
    <row r="117" spans="1:19" s="381" customFormat="1" ht="14" x14ac:dyDescent="0.3">
      <c r="A117" s="208"/>
      <c r="B117" s="380"/>
      <c r="C117" s="2"/>
      <c r="D117" s="2"/>
      <c r="E117" s="2"/>
      <c r="F117" s="2"/>
      <c r="G117" s="2"/>
      <c r="H117" s="73"/>
      <c r="I117" s="73"/>
      <c r="J117" s="73"/>
      <c r="K117" s="73"/>
      <c r="L117" s="73"/>
      <c r="M117" s="73"/>
      <c r="N117" s="73"/>
      <c r="O117" s="73"/>
      <c r="P117" s="73"/>
      <c r="Q117" s="73"/>
      <c r="R117" s="73"/>
      <c r="S117" s="73"/>
    </row>
    <row r="118" spans="1:19" s="381" customFormat="1" ht="14" x14ac:dyDescent="0.3">
      <c r="A118" s="208"/>
      <c r="B118" s="380"/>
      <c r="C118" s="2"/>
      <c r="D118" s="2"/>
      <c r="E118" s="2"/>
      <c r="F118" s="2"/>
      <c r="G118" s="2"/>
      <c r="H118" s="73"/>
      <c r="I118" s="73"/>
      <c r="J118" s="73"/>
      <c r="K118" s="73"/>
      <c r="L118" s="73"/>
      <c r="M118" s="73"/>
      <c r="N118" s="73"/>
      <c r="O118" s="73"/>
      <c r="P118" s="73"/>
      <c r="Q118" s="73"/>
      <c r="R118" s="73"/>
      <c r="S118" s="73"/>
    </row>
    <row r="119" spans="1:19" s="381" customFormat="1" ht="14" x14ac:dyDescent="0.3">
      <c r="A119" s="208"/>
      <c r="B119" s="380"/>
      <c r="C119" s="2"/>
      <c r="D119" s="2"/>
      <c r="E119" s="2"/>
      <c r="F119" s="2"/>
      <c r="G119" s="2"/>
      <c r="H119" s="73"/>
      <c r="I119" s="73"/>
      <c r="J119" s="73"/>
      <c r="K119" s="73"/>
      <c r="L119" s="73"/>
      <c r="M119" s="73"/>
      <c r="N119" s="73"/>
      <c r="O119" s="73"/>
      <c r="P119" s="73"/>
      <c r="Q119" s="73"/>
      <c r="R119" s="73"/>
      <c r="S119" s="73"/>
    </row>
    <row r="120" spans="1:19" s="381" customFormat="1" ht="14" x14ac:dyDescent="0.3">
      <c r="A120" s="208"/>
      <c r="B120" s="380"/>
      <c r="C120" s="2"/>
      <c r="D120" s="2"/>
      <c r="E120" s="2"/>
      <c r="F120" s="2"/>
      <c r="G120" s="2"/>
      <c r="H120" s="73"/>
      <c r="I120" s="73"/>
      <c r="J120" s="73"/>
      <c r="K120" s="73"/>
      <c r="L120" s="73"/>
      <c r="M120" s="73"/>
      <c r="N120" s="73"/>
      <c r="O120" s="73"/>
      <c r="P120" s="73"/>
      <c r="Q120" s="73"/>
      <c r="R120" s="73"/>
      <c r="S120" s="73"/>
    </row>
    <row r="121" spans="1:19" s="381" customFormat="1" ht="14" x14ac:dyDescent="0.3">
      <c r="A121" s="208"/>
      <c r="B121" s="380"/>
      <c r="C121" s="2"/>
      <c r="D121" s="2"/>
      <c r="E121" s="2"/>
      <c r="F121" s="2"/>
      <c r="G121" s="2"/>
      <c r="H121" s="73"/>
      <c r="I121" s="73"/>
      <c r="J121" s="73"/>
      <c r="K121" s="73"/>
      <c r="L121" s="73"/>
      <c r="M121" s="73"/>
      <c r="N121" s="73"/>
      <c r="O121" s="73"/>
      <c r="P121" s="73"/>
      <c r="Q121" s="73"/>
      <c r="R121" s="73"/>
      <c r="S121" s="73"/>
    </row>
    <row r="122" spans="1:19" s="381" customFormat="1" ht="14" x14ac:dyDescent="0.3">
      <c r="A122" s="208"/>
      <c r="B122" s="380"/>
      <c r="C122" s="2"/>
      <c r="D122" s="2"/>
      <c r="E122" s="2"/>
      <c r="F122" s="2"/>
      <c r="G122" s="2"/>
      <c r="H122" s="73"/>
      <c r="I122" s="73"/>
      <c r="J122" s="73"/>
      <c r="K122" s="73"/>
      <c r="L122" s="73"/>
      <c r="M122" s="73"/>
      <c r="N122" s="73"/>
      <c r="O122" s="73"/>
      <c r="P122" s="73"/>
      <c r="Q122" s="73"/>
      <c r="R122" s="73"/>
      <c r="S122" s="73"/>
    </row>
    <row r="123" spans="1:19" s="381" customFormat="1" ht="14" x14ac:dyDescent="0.3">
      <c r="A123" s="208"/>
      <c r="B123" s="380"/>
      <c r="C123" s="2"/>
      <c r="D123" s="2"/>
      <c r="E123" s="2"/>
      <c r="F123" s="2"/>
      <c r="G123" s="2"/>
      <c r="H123" s="73"/>
      <c r="I123" s="73"/>
      <c r="J123" s="73"/>
      <c r="K123" s="73"/>
      <c r="L123" s="73"/>
      <c r="M123" s="73"/>
      <c r="N123" s="73"/>
      <c r="O123" s="73"/>
      <c r="P123" s="73"/>
      <c r="Q123" s="73"/>
      <c r="R123" s="73"/>
      <c r="S123" s="73"/>
    </row>
    <row r="124" spans="1:19" s="381" customFormat="1" ht="14" x14ac:dyDescent="0.3">
      <c r="A124" s="208"/>
      <c r="B124" s="380"/>
      <c r="C124" s="2"/>
      <c r="D124" s="2"/>
      <c r="E124" s="2"/>
      <c r="F124" s="2"/>
      <c r="G124" s="2"/>
      <c r="H124" s="73"/>
      <c r="I124" s="73"/>
      <c r="J124" s="73"/>
      <c r="K124" s="73"/>
      <c r="L124" s="73"/>
      <c r="M124" s="73"/>
      <c r="N124" s="73"/>
      <c r="O124" s="73"/>
      <c r="P124" s="73"/>
      <c r="Q124" s="73"/>
      <c r="R124" s="73"/>
      <c r="S124" s="73"/>
    </row>
    <row r="125" spans="1:19" s="381" customFormat="1" ht="14" x14ac:dyDescent="0.3">
      <c r="A125" s="208"/>
      <c r="B125" s="380"/>
      <c r="C125" s="2"/>
      <c r="D125" s="2"/>
      <c r="E125" s="2"/>
      <c r="F125" s="2"/>
      <c r="G125" s="2"/>
      <c r="H125" s="73"/>
      <c r="I125" s="73"/>
      <c r="J125" s="73"/>
      <c r="K125" s="73"/>
      <c r="L125" s="73"/>
      <c r="M125" s="73"/>
      <c r="N125" s="73"/>
      <c r="O125" s="73"/>
      <c r="P125" s="73"/>
      <c r="Q125" s="73"/>
      <c r="R125" s="73"/>
      <c r="S125" s="73"/>
    </row>
    <row r="126" spans="1:19" s="381" customFormat="1" ht="14" x14ac:dyDescent="0.3">
      <c r="A126" s="208"/>
      <c r="B126" s="380"/>
      <c r="C126" s="2"/>
      <c r="D126" s="2"/>
      <c r="E126" s="2"/>
      <c r="F126" s="2"/>
      <c r="G126" s="2"/>
      <c r="H126" s="73"/>
      <c r="I126" s="73"/>
      <c r="J126" s="73"/>
      <c r="K126" s="73"/>
      <c r="L126" s="73"/>
      <c r="M126" s="73"/>
      <c r="N126" s="73"/>
      <c r="O126" s="73"/>
      <c r="P126" s="73"/>
      <c r="Q126" s="73"/>
      <c r="R126" s="73"/>
      <c r="S126" s="73"/>
    </row>
    <row r="127" spans="1:19" s="381" customFormat="1" ht="14" x14ac:dyDescent="0.3">
      <c r="A127" s="208"/>
      <c r="B127" s="380"/>
      <c r="C127" s="2"/>
      <c r="D127" s="2"/>
      <c r="E127" s="2"/>
      <c r="F127" s="2"/>
      <c r="G127" s="2"/>
      <c r="H127" s="73"/>
      <c r="I127" s="73"/>
      <c r="J127" s="73"/>
      <c r="K127" s="73"/>
      <c r="L127" s="73"/>
      <c r="M127" s="73"/>
      <c r="N127" s="73"/>
      <c r="O127" s="73"/>
      <c r="P127" s="73"/>
      <c r="Q127" s="73"/>
      <c r="R127" s="73"/>
      <c r="S127" s="73"/>
    </row>
    <row r="128" spans="1:19" s="381" customFormat="1" ht="14" x14ac:dyDescent="0.3">
      <c r="A128" s="208"/>
      <c r="B128" s="380"/>
      <c r="C128" s="2"/>
      <c r="D128" s="2"/>
      <c r="E128" s="2"/>
      <c r="F128" s="2"/>
      <c r="G128" s="2"/>
      <c r="H128" s="73"/>
      <c r="I128" s="73"/>
      <c r="J128" s="73"/>
      <c r="K128" s="73"/>
      <c r="L128" s="73"/>
      <c r="M128" s="73"/>
      <c r="N128" s="73"/>
      <c r="O128" s="73"/>
      <c r="P128" s="73"/>
      <c r="Q128" s="73"/>
      <c r="R128" s="73"/>
      <c r="S128" s="73"/>
    </row>
    <row r="129" spans="1:19" s="381" customFormat="1" ht="14" x14ac:dyDescent="0.3">
      <c r="A129" s="208"/>
      <c r="B129" s="380"/>
      <c r="C129" s="2"/>
      <c r="D129" s="2"/>
      <c r="E129" s="2"/>
      <c r="F129" s="2"/>
      <c r="G129" s="2"/>
      <c r="H129" s="73"/>
      <c r="I129" s="73"/>
      <c r="J129" s="73"/>
      <c r="K129" s="73"/>
      <c r="L129" s="73"/>
      <c r="M129" s="73"/>
      <c r="N129" s="73"/>
      <c r="O129" s="73"/>
      <c r="P129" s="73"/>
      <c r="Q129" s="73"/>
      <c r="R129" s="73"/>
      <c r="S129" s="73"/>
    </row>
    <row r="130" spans="1:19" s="381" customFormat="1" ht="14" x14ac:dyDescent="0.3">
      <c r="A130" s="208"/>
      <c r="B130" s="380"/>
      <c r="C130" s="2"/>
      <c r="D130" s="2"/>
      <c r="E130" s="2"/>
      <c r="F130" s="2"/>
      <c r="G130" s="2"/>
      <c r="H130" s="73"/>
      <c r="I130" s="73"/>
      <c r="J130" s="73"/>
      <c r="K130" s="73"/>
      <c r="L130" s="73"/>
      <c r="M130" s="73"/>
      <c r="N130" s="73"/>
      <c r="O130" s="73"/>
      <c r="P130" s="73"/>
      <c r="Q130" s="73"/>
      <c r="R130" s="73"/>
      <c r="S130" s="73"/>
    </row>
    <row r="131" spans="1:19" s="381" customFormat="1" ht="14" x14ac:dyDescent="0.3">
      <c r="A131" s="208"/>
      <c r="B131" s="380"/>
      <c r="C131" s="2"/>
      <c r="D131" s="2"/>
      <c r="E131" s="2"/>
      <c r="F131" s="2"/>
      <c r="G131" s="2"/>
      <c r="H131" s="73"/>
      <c r="I131" s="73"/>
      <c r="J131" s="73"/>
      <c r="K131" s="73"/>
      <c r="L131" s="73"/>
      <c r="M131" s="73"/>
      <c r="N131" s="73"/>
      <c r="O131" s="73"/>
      <c r="P131" s="73"/>
      <c r="Q131" s="73"/>
      <c r="R131" s="73"/>
      <c r="S131" s="73"/>
    </row>
    <row r="132" spans="1:19" s="381" customFormat="1" ht="14" x14ac:dyDescent="0.3">
      <c r="A132" s="208"/>
      <c r="B132" s="380"/>
      <c r="C132" s="2"/>
      <c r="D132" s="2"/>
      <c r="E132" s="2"/>
      <c r="F132" s="2"/>
      <c r="G132" s="2"/>
      <c r="H132" s="73"/>
      <c r="I132" s="73"/>
      <c r="J132" s="73"/>
      <c r="K132" s="73"/>
      <c r="L132" s="73"/>
      <c r="M132" s="73"/>
      <c r="N132" s="73"/>
      <c r="O132" s="73"/>
      <c r="P132" s="73"/>
      <c r="Q132" s="73"/>
      <c r="R132" s="73"/>
      <c r="S132" s="73"/>
    </row>
    <row r="133" spans="1:19" s="381" customFormat="1" ht="14" x14ac:dyDescent="0.3">
      <c r="A133" s="208"/>
      <c r="B133" s="380"/>
      <c r="C133" s="2"/>
      <c r="D133" s="2"/>
      <c r="E133" s="2"/>
      <c r="F133" s="2"/>
      <c r="G133" s="2"/>
      <c r="H133" s="73"/>
      <c r="I133" s="73"/>
      <c r="J133" s="73"/>
      <c r="K133" s="73"/>
      <c r="L133" s="73"/>
      <c r="M133" s="73"/>
      <c r="N133" s="73"/>
      <c r="O133" s="73"/>
      <c r="P133" s="73"/>
      <c r="Q133" s="73"/>
      <c r="R133" s="73"/>
      <c r="S133" s="73"/>
    </row>
    <row r="134" spans="1:19" s="381" customFormat="1" ht="14" x14ac:dyDescent="0.3">
      <c r="A134" s="208"/>
      <c r="B134" s="380"/>
      <c r="C134" s="2"/>
      <c r="D134" s="2"/>
      <c r="E134" s="2"/>
      <c r="F134" s="2"/>
      <c r="G134" s="2"/>
      <c r="H134" s="73"/>
      <c r="I134" s="73"/>
      <c r="J134" s="73"/>
      <c r="K134" s="73"/>
      <c r="L134" s="73"/>
      <c r="M134" s="73"/>
      <c r="N134" s="73"/>
      <c r="O134" s="73"/>
      <c r="P134" s="73"/>
      <c r="Q134" s="73"/>
      <c r="R134" s="73"/>
      <c r="S134" s="73"/>
    </row>
    <row r="135" spans="1:19" s="381" customFormat="1" ht="14" x14ac:dyDescent="0.3">
      <c r="A135" s="208"/>
      <c r="B135" s="380"/>
      <c r="C135" s="2"/>
      <c r="D135" s="2"/>
      <c r="E135" s="2"/>
      <c r="F135" s="2"/>
      <c r="G135" s="2"/>
      <c r="H135" s="73"/>
      <c r="I135" s="73"/>
      <c r="J135" s="73"/>
      <c r="K135" s="73"/>
      <c r="L135" s="73"/>
      <c r="M135" s="73"/>
      <c r="N135" s="73"/>
      <c r="O135" s="73"/>
      <c r="P135" s="73"/>
      <c r="Q135" s="73"/>
      <c r="R135" s="73"/>
      <c r="S135" s="73"/>
    </row>
    <row r="136" spans="1:19" s="381" customFormat="1" ht="14" x14ac:dyDescent="0.3">
      <c r="A136" s="208"/>
      <c r="B136" s="380"/>
      <c r="C136" s="2"/>
      <c r="D136" s="2"/>
      <c r="E136" s="2"/>
      <c r="F136" s="2"/>
      <c r="G136" s="2"/>
      <c r="H136" s="73"/>
      <c r="I136" s="73"/>
      <c r="J136" s="73"/>
      <c r="K136" s="73"/>
      <c r="L136" s="73"/>
      <c r="M136" s="73"/>
      <c r="N136" s="73"/>
      <c r="O136" s="73"/>
      <c r="P136" s="73"/>
      <c r="Q136" s="73"/>
      <c r="R136" s="73"/>
      <c r="S136" s="73"/>
    </row>
    <row r="137" spans="1:19" s="381" customFormat="1" ht="14" x14ac:dyDescent="0.3">
      <c r="A137" s="208"/>
      <c r="B137" s="380"/>
      <c r="C137" s="2"/>
      <c r="D137" s="2"/>
      <c r="E137" s="2"/>
      <c r="F137" s="2"/>
      <c r="G137" s="2"/>
      <c r="H137" s="73"/>
      <c r="I137" s="73"/>
      <c r="J137" s="73"/>
      <c r="K137" s="73"/>
      <c r="L137" s="73"/>
      <c r="M137" s="73"/>
      <c r="N137" s="73"/>
      <c r="O137" s="73"/>
      <c r="P137" s="73"/>
      <c r="Q137" s="73"/>
      <c r="R137" s="73"/>
      <c r="S137" s="73"/>
    </row>
    <row r="138" spans="1:19" s="381" customFormat="1" ht="14" x14ac:dyDescent="0.3">
      <c r="A138" s="208"/>
      <c r="B138" s="380"/>
      <c r="C138" s="2"/>
      <c r="D138" s="2"/>
      <c r="E138" s="2"/>
      <c r="F138" s="2"/>
      <c r="G138" s="2"/>
      <c r="H138" s="73"/>
      <c r="I138" s="73"/>
      <c r="J138" s="73"/>
      <c r="K138" s="73"/>
      <c r="L138" s="73"/>
      <c r="M138" s="73"/>
      <c r="N138" s="73"/>
      <c r="O138" s="73"/>
      <c r="P138" s="73"/>
      <c r="Q138" s="73"/>
      <c r="R138" s="73"/>
      <c r="S138" s="73"/>
    </row>
    <row r="139" spans="1:19" s="381" customFormat="1" ht="14" x14ac:dyDescent="0.3">
      <c r="A139" s="208"/>
      <c r="B139" s="380"/>
      <c r="C139" s="2"/>
      <c r="D139" s="2"/>
      <c r="E139" s="2"/>
      <c r="F139" s="2"/>
      <c r="G139" s="2"/>
      <c r="H139" s="73"/>
      <c r="I139" s="73"/>
      <c r="J139" s="73"/>
      <c r="K139" s="73"/>
      <c r="L139" s="73"/>
      <c r="M139" s="73"/>
      <c r="N139" s="73"/>
      <c r="O139" s="73"/>
      <c r="P139" s="73"/>
      <c r="Q139" s="73"/>
      <c r="R139" s="73"/>
      <c r="S139" s="73"/>
    </row>
    <row r="140" spans="1:19" s="381" customFormat="1" ht="14" x14ac:dyDescent="0.3">
      <c r="A140" s="208"/>
      <c r="B140" s="380"/>
      <c r="C140" s="2"/>
      <c r="D140" s="2"/>
      <c r="E140" s="2"/>
      <c r="F140" s="2"/>
      <c r="G140" s="2"/>
      <c r="H140" s="73"/>
      <c r="I140" s="73"/>
      <c r="J140" s="73"/>
      <c r="K140" s="73"/>
      <c r="L140" s="73"/>
      <c r="M140" s="73"/>
      <c r="N140" s="73"/>
      <c r="O140" s="73"/>
      <c r="P140" s="73"/>
      <c r="Q140" s="73"/>
      <c r="R140" s="73"/>
      <c r="S140" s="73"/>
    </row>
    <row r="141" spans="1:19" s="381" customFormat="1" ht="14" x14ac:dyDescent="0.3">
      <c r="A141" s="208"/>
      <c r="B141" s="380"/>
      <c r="C141" s="2"/>
      <c r="D141" s="2"/>
      <c r="E141" s="2"/>
      <c r="F141" s="2"/>
      <c r="G141" s="2"/>
      <c r="H141" s="73"/>
      <c r="I141" s="73"/>
      <c r="J141" s="73"/>
      <c r="K141" s="73"/>
      <c r="L141" s="73"/>
      <c r="M141" s="73"/>
      <c r="N141" s="73"/>
      <c r="O141" s="73"/>
      <c r="P141" s="73"/>
      <c r="Q141" s="73"/>
      <c r="R141" s="73"/>
      <c r="S141" s="73"/>
    </row>
    <row r="142" spans="1:19" s="381" customFormat="1" ht="14" x14ac:dyDescent="0.3">
      <c r="A142" s="208"/>
      <c r="B142" s="380"/>
      <c r="C142" s="2"/>
      <c r="D142" s="2"/>
      <c r="E142" s="2"/>
      <c r="F142" s="2"/>
      <c r="G142" s="2"/>
      <c r="H142" s="73"/>
      <c r="I142" s="73"/>
      <c r="J142" s="73"/>
      <c r="K142" s="73"/>
      <c r="L142" s="73"/>
      <c r="M142" s="73"/>
      <c r="N142" s="73"/>
      <c r="O142" s="73"/>
      <c r="P142" s="73"/>
      <c r="Q142" s="73"/>
      <c r="R142" s="73"/>
      <c r="S142" s="73"/>
    </row>
    <row r="143" spans="1:19" s="381" customFormat="1" ht="14" x14ac:dyDescent="0.3">
      <c r="A143" s="208"/>
      <c r="B143" s="380"/>
      <c r="C143" s="2"/>
      <c r="D143" s="2"/>
      <c r="E143" s="2"/>
      <c r="F143" s="2"/>
      <c r="G143" s="2"/>
      <c r="H143" s="73"/>
      <c r="I143" s="73"/>
      <c r="J143" s="73"/>
      <c r="K143" s="73"/>
      <c r="L143" s="73"/>
      <c r="M143" s="73"/>
      <c r="N143" s="73"/>
      <c r="O143" s="73"/>
      <c r="P143" s="73"/>
      <c r="Q143" s="73"/>
      <c r="R143" s="73"/>
      <c r="S143" s="73"/>
    </row>
    <row r="144" spans="1:19" s="381" customFormat="1" ht="14" x14ac:dyDescent="0.3">
      <c r="A144" s="208"/>
      <c r="B144" s="380"/>
      <c r="C144" s="2"/>
      <c r="D144" s="2"/>
      <c r="E144" s="2"/>
      <c r="F144" s="2"/>
      <c r="G144" s="2"/>
      <c r="H144" s="73"/>
      <c r="I144" s="73"/>
      <c r="J144" s="73"/>
      <c r="K144" s="73"/>
      <c r="L144" s="73"/>
      <c r="M144" s="73"/>
      <c r="N144" s="73"/>
      <c r="O144" s="73"/>
      <c r="P144" s="73"/>
      <c r="Q144" s="73"/>
      <c r="R144" s="73"/>
      <c r="S144" s="73"/>
    </row>
    <row r="145" spans="1:19" s="381" customFormat="1" ht="14" x14ac:dyDescent="0.3">
      <c r="A145" s="208"/>
      <c r="B145" s="380"/>
      <c r="C145" s="2"/>
      <c r="D145" s="2"/>
      <c r="E145" s="2"/>
      <c r="F145" s="2"/>
      <c r="G145" s="2"/>
      <c r="H145" s="73"/>
      <c r="I145" s="73"/>
      <c r="J145" s="73"/>
      <c r="K145" s="73"/>
      <c r="L145" s="73"/>
      <c r="M145" s="73"/>
      <c r="N145" s="73"/>
      <c r="O145" s="73"/>
      <c r="P145" s="73"/>
      <c r="Q145" s="73"/>
      <c r="R145" s="73"/>
      <c r="S145" s="73"/>
    </row>
    <row r="146" spans="1:19" s="381" customFormat="1" ht="14" x14ac:dyDescent="0.3">
      <c r="A146" s="208"/>
      <c r="B146" s="380"/>
      <c r="C146" s="2"/>
      <c r="D146" s="2"/>
      <c r="E146" s="2"/>
      <c r="F146" s="2"/>
      <c r="G146" s="2"/>
      <c r="H146" s="73"/>
      <c r="I146" s="73"/>
      <c r="J146" s="73"/>
      <c r="K146" s="73"/>
      <c r="L146" s="73"/>
      <c r="M146" s="73"/>
      <c r="N146" s="73"/>
      <c r="O146" s="73"/>
      <c r="P146" s="73"/>
      <c r="Q146" s="73"/>
      <c r="R146" s="73"/>
      <c r="S146" s="73"/>
    </row>
    <row r="147" spans="1:19" s="381" customFormat="1" ht="14" x14ac:dyDescent="0.3">
      <c r="A147" s="208"/>
      <c r="B147" s="380"/>
      <c r="C147" s="2"/>
      <c r="D147" s="2"/>
      <c r="E147" s="2"/>
      <c r="F147" s="2"/>
      <c r="G147" s="2"/>
      <c r="H147" s="73"/>
      <c r="I147" s="73"/>
      <c r="J147" s="73"/>
      <c r="K147" s="73"/>
      <c r="L147" s="73"/>
      <c r="M147" s="73"/>
      <c r="N147" s="73"/>
      <c r="O147" s="73"/>
      <c r="P147" s="73"/>
      <c r="Q147" s="73"/>
      <c r="R147" s="73"/>
      <c r="S147" s="73"/>
    </row>
    <row r="148" spans="1:19" s="381" customFormat="1" ht="14" x14ac:dyDescent="0.3">
      <c r="A148" s="208"/>
      <c r="B148" s="380"/>
      <c r="C148" s="2"/>
      <c r="D148" s="2"/>
      <c r="E148" s="2"/>
      <c r="F148" s="2"/>
      <c r="G148" s="2"/>
      <c r="H148" s="73"/>
      <c r="I148" s="73"/>
      <c r="J148" s="73"/>
      <c r="K148" s="73"/>
      <c r="L148" s="73"/>
      <c r="M148" s="73"/>
      <c r="N148" s="73"/>
      <c r="O148" s="73"/>
      <c r="P148" s="73"/>
      <c r="Q148" s="73"/>
      <c r="R148" s="73"/>
      <c r="S148" s="73"/>
    </row>
    <row r="149" spans="1:19" s="381" customFormat="1" ht="14" x14ac:dyDescent="0.3">
      <c r="A149" s="208"/>
      <c r="B149" s="380"/>
      <c r="C149" s="2"/>
      <c r="D149" s="2"/>
      <c r="E149" s="2"/>
      <c r="F149" s="2"/>
      <c r="G149" s="2"/>
      <c r="H149" s="73"/>
      <c r="I149" s="73"/>
      <c r="J149" s="73"/>
      <c r="K149" s="73"/>
      <c r="L149" s="73"/>
      <c r="M149" s="73"/>
      <c r="N149" s="73"/>
      <c r="O149" s="73"/>
      <c r="P149" s="73"/>
      <c r="Q149" s="73"/>
      <c r="R149" s="73"/>
      <c r="S149" s="73"/>
    </row>
    <row r="150" spans="1:19" s="381" customFormat="1" ht="14" x14ac:dyDescent="0.3">
      <c r="A150" s="208"/>
      <c r="B150" s="380"/>
      <c r="C150" s="2"/>
      <c r="D150" s="2"/>
      <c r="E150" s="2"/>
      <c r="F150" s="2"/>
      <c r="G150" s="2"/>
      <c r="H150" s="73"/>
      <c r="I150" s="73"/>
      <c r="J150" s="73"/>
      <c r="K150" s="73"/>
      <c r="L150" s="73"/>
      <c r="M150" s="73"/>
      <c r="N150" s="73"/>
      <c r="O150" s="73"/>
      <c r="P150" s="73"/>
      <c r="Q150" s="73"/>
      <c r="R150" s="73"/>
      <c r="S150" s="73"/>
    </row>
    <row r="151" spans="1:19" s="381" customFormat="1" ht="14" x14ac:dyDescent="0.3">
      <c r="A151" s="208"/>
      <c r="B151" s="380"/>
      <c r="C151" s="2"/>
      <c r="D151" s="2"/>
      <c r="E151" s="2"/>
      <c r="F151" s="2"/>
      <c r="G151" s="2"/>
      <c r="H151" s="73"/>
      <c r="I151" s="73"/>
      <c r="J151" s="73"/>
      <c r="K151" s="73"/>
      <c r="L151" s="73"/>
      <c r="M151" s="73"/>
      <c r="N151" s="73"/>
      <c r="O151" s="73"/>
      <c r="P151" s="73"/>
      <c r="Q151" s="73"/>
      <c r="R151" s="73"/>
      <c r="S151" s="73"/>
    </row>
    <row r="152" spans="1:19" s="381" customFormat="1" ht="14" x14ac:dyDescent="0.3">
      <c r="A152" s="208"/>
      <c r="B152" s="380"/>
      <c r="C152" s="2"/>
      <c r="D152" s="2"/>
      <c r="E152" s="2"/>
      <c r="F152" s="2"/>
      <c r="G152" s="2"/>
      <c r="H152" s="73"/>
      <c r="I152" s="73"/>
      <c r="J152" s="73"/>
      <c r="K152" s="73"/>
      <c r="L152" s="73"/>
      <c r="M152" s="73"/>
      <c r="N152" s="73"/>
      <c r="O152" s="73"/>
      <c r="P152" s="73"/>
      <c r="Q152" s="73"/>
      <c r="R152" s="73"/>
      <c r="S152" s="73"/>
    </row>
    <row r="153" spans="1:19" s="381" customFormat="1" ht="14" x14ac:dyDescent="0.3">
      <c r="A153" s="208"/>
      <c r="B153" s="380"/>
      <c r="C153" s="2"/>
      <c r="D153" s="2"/>
      <c r="E153" s="2"/>
      <c r="F153" s="2"/>
      <c r="G153" s="2"/>
      <c r="H153" s="73"/>
      <c r="I153" s="73"/>
      <c r="J153" s="73"/>
      <c r="K153" s="73"/>
      <c r="L153" s="73"/>
      <c r="M153" s="73"/>
      <c r="N153" s="73"/>
      <c r="O153" s="73"/>
      <c r="P153" s="73"/>
      <c r="Q153" s="73"/>
      <c r="R153" s="73"/>
      <c r="S153" s="73"/>
    </row>
    <row r="154" spans="1:19" s="381" customFormat="1" ht="14" x14ac:dyDescent="0.3">
      <c r="A154" s="208"/>
      <c r="B154" s="380"/>
      <c r="C154" s="2"/>
      <c r="D154" s="2"/>
      <c r="E154" s="2"/>
      <c r="F154" s="2"/>
      <c r="G154" s="2"/>
      <c r="H154" s="73"/>
      <c r="I154" s="73"/>
      <c r="J154" s="73"/>
      <c r="K154" s="73"/>
      <c r="L154" s="73"/>
      <c r="M154" s="73"/>
      <c r="N154" s="73"/>
      <c r="O154" s="73"/>
      <c r="P154" s="73"/>
      <c r="Q154" s="73"/>
      <c r="R154" s="73"/>
      <c r="S154" s="73"/>
    </row>
    <row r="155" spans="1:19" s="381" customFormat="1" ht="14" x14ac:dyDescent="0.3">
      <c r="A155" s="208"/>
      <c r="B155" s="380"/>
      <c r="C155" s="2"/>
      <c r="D155" s="2"/>
      <c r="E155" s="2"/>
      <c r="F155" s="2"/>
      <c r="G155" s="2"/>
      <c r="H155" s="73"/>
      <c r="I155" s="73"/>
      <c r="J155" s="73"/>
      <c r="K155" s="73"/>
      <c r="L155" s="73"/>
      <c r="M155" s="73"/>
      <c r="N155" s="73"/>
      <c r="O155" s="73"/>
      <c r="P155" s="73"/>
      <c r="Q155" s="73"/>
      <c r="R155" s="73"/>
      <c r="S155" s="73"/>
    </row>
    <row r="156" spans="1:19" s="381" customFormat="1" ht="14" x14ac:dyDescent="0.3">
      <c r="A156" s="208"/>
      <c r="B156" s="380"/>
      <c r="C156" s="2"/>
      <c r="D156" s="2"/>
      <c r="E156" s="2"/>
      <c r="F156" s="2"/>
      <c r="G156" s="2"/>
      <c r="H156" s="73"/>
      <c r="I156" s="73"/>
      <c r="J156" s="73"/>
      <c r="K156" s="73"/>
      <c r="L156" s="73"/>
      <c r="M156" s="73"/>
      <c r="N156" s="73"/>
      <c r="O156" s="73"/>
      <c r="P156" s="73"/>
      <c r="Q156" s="73"/>
      <c r="R156" s="73"/>
      <c r="S156" s="73"/>
    </row>
    <row r="157" spans="1:19" s="381" customFormat="1" ht="14" x14ac:dyDescent="0.3">
      <c r="A157" s="208"/>
      <c r="B157" s="380"/>
      <c r="C157" s="2"/>
      <c r="D157" s="2"/>
      <c r="E157" s="2"/>
      <c r="F157" s="2"/>
      <c r="G157" s="2"/>
      <c r="H157" s="73"/>
      <c r="I157" s="73"/>
      <c r="J157" s="73"/>
      <c r="K157" s="73"/>
      <c r="L157" s="73"/>
      <c r="M157" s="73"/>
      <c r="N157" s="73"/>
      <c r="O157" s="73"/>
      <c r="P157" s="73"/>
      <c r="Q157" s="73"/>
      <c r="R157" s="73"/>
      <c r="S157" s="73"/>
    </row>
    <row r="158" spans="1:19" s="381" customFormat="1" ht="14" x14ac:dyDescent="0.3">
      <c r="A158" s="208"/>
      <c r="B158" s="380"/>
      <c r="C158" s="2"/>
      <c r="D158" s="2"/>
      <c r="E158" s="2"/>
      <c r="F158" s="2"/>
      <c r="G158" s="2"/>
      <c r="H158" s="73"/>
      <c r="I158" s="73"/>
      <c r="J158" s="73"/>
      <c r="K158" s="73"/>
      <c r="L158" s="73"/>
      <c r="M158" s="73"/>
      <c r="N158" s="73"/>
      <c r="O158" s="73"/>
      <c r="P158" s="73"/>
      <c r="Q158" s="73"/>
      <c r="R158" s="73"/>
      <c r="S158" s="73"/>
    </row>
    <row r="159" spans="1:19" s="381" customFormat="1" ht="14" x14ac:dyDescent="0.3">
      <c r="A159" s="208"/>
      <c r="B159" s="380"/>
      <c r="C159" s="2"/>
      <c r="D159" s="2"/>
      <c r="E159" s="2"/>
      <c r="F159" s="2"/>
      <c r="G159" s="2"/>
      <c r="H159" s="73"/>
      <c r="I159" s="73"/>
      <c r="J159" s="73"/>
      <c r="K159" s="73"/>
      <c r="L159" s="73"/>
      <c r="M159" s="73"/>
      <c r="N159" s="73"/>
      <c r="O159" s="73"/>
      <c r="P159" s="73"/>
      <c r="Q159" s="73"/>
      <c r="R159" s="73"/>
      <c r="S159" s="73"/>
    </row>
    <row r="160" spans="1:19" s="381" customFormat="1" ht="14" x14ac:dyDescent="0.3">
      <c r="A160" s="208"/>
      <c r="B160" s="380"/>
      <c r="C160" s="2"/>
      <c r="D160" s="2"/>
      <c r="E160" s="2"/>
      <c r="F160" s="2"/>
      <c r="G160" s="2"/>
      <c r="H160" s="73"/>
      <c r="I160" s="73"/>
      <c r="J160" s="73"/>
      <c r="K160" s="73"/>
      <c r="L160" s="73"/>
      <c r="M160" s="73"/>
      <c r="N160" s="73"/>
      <c r="O160" s="73"/>
      <c r="P160" s="73"/>
      <c r="Q160" s="73"/>
      <c r="R160" s="73"/>
      <c r="S160" s="73"/>
    </row>
    <row r="161" spans="1:19" s="381" customFormat="1" ht="14" x14ac:dyDescent="0.3">
      <c r="A161" s="208"/>
      <c r="B161" s="380"/>
      <c r="C161" s="2"/>
      <c r="D161" s="2"/>
      <c r="E161" s="2"/>
      <c r="F161" s="2"/>
      <c r="G161" s="2"/>
      <c r="H161" s="73"/>
      <c r="I161" s="73"/>
      <c r="J161" s="73"/>
      <c r="K161" s="73"/>
      <c r="L161" s="73"/>
      <c r="M161" s="73"/>
      <c r="N161" s="73"/>
      <c r="O161" s="73"/>
      <c r="P161" s="73"/>
      <c r="Q161" s="73"/>
      <c r="R161" s="73"/>
      <c r="S161" s="73"/>
    </row>
    <row r="162" spans="1:19" s="381" customFormat="1" ht="14" x14ac:dyDescent="0.3">
      <c r="A162" s="208"/>
      <c r="B162" s="380"/>
      <c r="C162" s="2"/>
      <c r="D162" s="2"/>
      <c r="E162" s="2"/>
      <c r="F162" s="2"/>
      <c r="G162" s="2"/>
      <c r="H162" s="73"/>
      <c r="I162" s="73"/>
      <c r="J162" s="73"/>
      <c r="K162" s="73"/>
      <c r="L162" s="73"/>
      <c r="M162" s="73"/>
      <c r="N162" s="73"/>
      <c r="O162" s="73"/>
      <c r="P162" s="73"/>
      <c r="Q162" s="73"/>
      <c r="R162" s="73"/>
      <c r="S162" s="73"/>
    </row>
    <row r="163" spans="1:19" s="381" customFormat="1" ht="14" x14ac:dyDescent="0.3">
      <c r="A163" s="208"/>
      <c r="B163" s="380"/>
      <c r="C163" s="2"/>
      <c r="D163" s="2"/>
      <c r="E163" s="2"/>
      <c r="F163" s="2"/>
      <c r="G163" s="2"/>
      <c r="H163" s="73"/>
      <c r="I163" s="73"/>
      <c r="J163" s="73"/>
      <c r="K163" s="73"/>
      <c r="L163" s="73"/>
      <c r="M163" s="73"/>
      <c r="N163" s="73"/>
      <c r="O163" s="73"/>
      <c r="P163" s="73"/>
      <c r="Q163" s="73"/>
      <c r="R163" s="73"/>
      <c r="S163" s="73"/>
    </row>
    <row r="164" spans="1:19" s="381" customFormat="1" ht="14" x14ac:dyDescent="0.3">
      <c r="A164" s="208"/>
      <c r="B164" s="380"/>
      <c r="C164" s="2"/>
      <c r="D164" s="2"/>
      <c r="E164" s="2"/>
      <c r="F164" s="2"/>
      <c r="G164" s="2"/>
      <c r="H164" s="73"/>
      <c r="I164" s="73"/>
      <c r="J164" s="73"/>
      <c r="K164" s="73"/>
      <c r="L164" s="73"/>
      <c r="M164" s="73"/>
      <c r="N164" s="73"/>
      <c r="O164" s="73"/>
      <c r="P164" s="73"/>
      <c r="Q164" s="73"/>
      <c r="R164" s="73"/>
      <c r="S164" s="73"/>
    </row>
    <row r="165" spans="1:19" s="381" customFormat="1" ht="14" x14ac:dyDescent="0.3">
      <c r="A165" s="208"/>
      <c r="B165" s="380"/>
      <c r="C165" s="2"/>
      <c r="D165" s="2"/>
      <c r="E165" s="2"/>
      <c r="F165" s="2"/>
      <c r="G165" s="2"/>
      <c r="H165" s="73"/>
      <c r="I165" s="73"/>
      <c r="J165" s="73"/>
      <c r="K165" s="73"/>
      <c r="L165" s="73"/>
      <c r="M165" s="73"/>
      <c r="N165" s="73"/>
      <c r="O165" s="73"/>
      <c r="P165" s="73"/>
      <c r="Q165" s="73"/>
      <c r="R165" s="73"/>
      <c r="S165" s="73"/>
    </row>
    <row r="166" spans="1:19" s="381" customFormat="1" ht="14" x14ac:dyDescent="0.3">
      <c r="A166" s="208"/>
      <c r="B166" s="380"/>
      <c r="C166" s="2"/>
      <c r="D166" s="2"/>
      <c r="E166" s="2"/>
      <c r="F166" s="2"/>
      <c r="G166" s="2"/>
      <c r="H166" s="73"/>
      <c r="I166" s="73"/>
      <c r="J166" s="73"/>
      <c r="K166" s="73"/>
      <c r="L166" s="73"/>
      <c r="M166" s="73"/>
      <c r="N166" s="73"/>
      <c r="O166" s="73"/>
      <c r="P166" s="73"/>
      <c r="Q166" s="73"/>
      <c r="R166" s="73"/>
      <c r="S166" s="73"/>
    </row>
    <row r="167" spans="1:19" s="381" customFormat="1" ht="14" x14ac:dyDescent="0.3">
      <c r="A167" s="208"/>
      <c r="B167" s="380"/>
      <c r="C167" s="2"/>
      <c r="D167" s="2"/>
      <c r="E167" s="2"/>
      <c r="F167" s="2"/>
      <c r="G167" s="2"/>
      <c r="H167" s="73"/>
      <c r="I167" s="73"/>
      <c r="J167" s="73"/>
      <c r="K167" s="73"/>
      <c r="L167" s="73"/>
      <c r="M167" s="73"/>
      <c r="N167" s="73"/>
      <c r="O167" s="73"/>
      <c r="P167" s="73"/>
      <c r="Q167" s="73"/>
      <c r="R167" s="73"/>
      <c r="S167" s="73"/>
    </row>
    <row r="168" spans="1:19" s="381" customFormat="1" ht="14" x14ac:dyDescent="0.3">
      <c r="A168" s="208"/>
      <c r="B168" s="380"/>
      <c r="C168" s="2"/>
      <c r="D168" s="2"/>
      <c r="E168" s="2"/>
      <c r="F168" s="2"/>
      <c r="G168" s="2"/>
      <c r="H168" s="73"/>
      <c r="I168" s="73"/>
      <c r="J168" s="73"/>
      <c r="K168" s="73"/>
      <c r="L168" s="73"/>
      <c r="M168" s="73"/>
      <c r="N168" s="73"/>
      <c r="O168" s="73"/>
      <c r="P168" s="73"/>
      <c r="Q168" s="73"/>
      <c r="R168" s="73"/>
      <c r="S168" s="73"/>
    </row>
    <row r="169" spans="1:19" s="381" customFormat="1" ht="14" x14ac:dyDescent="0.3">
      <c r="A169" s="208"/>
      <c r="B169" s="380"/>
      <c r="C169" s="2"/>
      <c r="D169" s="2"/>
      <c r="E169" s="2"/>
      <c r="F169" s="2"/>
      <c r="G169" s="2"/>
      <c r="H169" s="73"/>
      <c r="I169" s="73"/>
      <c r="J169" s="73"/>
      <c r="K169" s="73"/>
      <c r="L169" s="73"/>
      <c r="M169" s="73"/>
      <c r="N169" s="73"/>
      <c r="O169" s="73"/>
      <c r="P169" s="73"/>
      <c r="Q169" s="73"/>
      <c r="R169" s="73"/>
      <c r="S169" s="73"/>
    </row>
    <row r="170" spans="1:19" s="381" customFormat="1" ht="14" x14ac:dyDescent="0.3">
      <c r="A170" s="208"/>
      <c r="B170" s="380"/>
      <c r="C170" s="2"/>
      <c r="D170" s="2"/>
      <c r="E170" s="2"/>
      <c r="F170" s="2"/>
      <c r="G170" s="2"/>
      <c r="H170" s="73"/>
      <c r="I170" s="73"/>
      <c r="J170" s="73"/>
      <c r="K170" s="73"/>
      <c r="L170" s="73"/>
      <c r="M170" s="73"/>
      <c r="N170" s="73"/>
      <c r="O170" s="73"/>
      <c r="P170" s="73"/>
      <c r="Q170" s="73"/>
      <c r="R170" s="73"/>
      <c r="S170" s="73"/>
    </row>
    <row r="171" spans="1:19" s="381" customFormat="1" ht="14" x14ac:dyDescent="0.3">
      <c r="A171" s="208"/>
      <c r="B171" s="380"/>
      <c r="C171" s="2"/>
      <c r="D171" s="2"/>
      <c r="E171" s="2"/>
      <c r="F171" s="2"/>
      <c r="G171" s="2"/>
      <c r="H171" s="73"/>
      <c r="I171" s="73"/>
      <c r="J171" s="73"/>
      <c r="K171" s="73"/>
      <c r="L171" s="73"/>
      <c r="M171" s="73"/>
      <c r="N171" s="73"/>
      <c r="O171" s="73"/>
      <c r="P171" s="73"/>
      <c r="Q171" s="73"/>
      <c r="R171" s="73"/>
      <c r="S171" s="73"/>
    </row>
    <row r="172" spans="1:19" s="381" customFormat="1" ht="14" x14ac:dyDescent="0.3">
      <c r="A172" s="208"/>
      <c r="B172" s="380"/>
      <c r="C172" s="2"/>
      <c r="D172" s="2"/>
      <c r="E172" s="2"/>
      <c r="F172" s="2"/>
      <c r="G172" s="2"/>
      <c r="H172" s="73"/>
      <c r="I172" s="73"/>
      <c r="J172" s="73"/>
      <c r="K172" s="73"/>
      <c r="L172" s="73"/>
      <c r="M172" s="73"/>
      <c r="N172" s="73"/>
      <c r="O172" s="73"/>
      <c r="P172" s="73"/>
      <c r="Q172" s="73"/>
      <c r="R172" s="73"/>
      <c r="S172" s="73"/>
    </row>
    <row r="173" spans="1:19" s="381" customFormat="1" ht="14" x14ac:dyDescent="0.3">
      <c r="A173" s="208"/>
      <c r="B173" s="380"/>
      <c r="C173" s="2"/>
      <c r="D173" s="2"/>
      <c r="E173" s="2"/>
      <c r="F173" s="2"/>
      <c r="G173" s="2"/>
      <c r="H173" s="73"/>
      <c r="I173" s="73"/>
      <c r="J173" s="73"/>
      <c r="K173" s="73"/>
      <c r="L173" s="73"/>
      <c r="M173" s="73"/>
      <c r="N173" s="73"/>
      <c r="O173" s="73"/>
      <c r="P173" s="73"/>
      <c r="Q173" s="73"/>
      <c r="R173" s="73"/>
      <c r="S173" s="73"/>
    </row>
    <row r="174" spans="1:19" s="381" customFormat="1" ht="14" x14ac:dyDescent="0.3">
      <c r="A174" s="208"/>
      <c r="B174" s="380"/>
      <c r="C174" s="2"/>
      <c r="D174" s="2"/>
      <c r="E174" s="2"/>
      <c r="F174" s="2"/>
      <c r="G174" s="2"/>
      <c r="H174" s="73"/>
      <c r="I174" s="73"/>
      <c r="J174" s="73"/>
      <c r="K174" s="73"/>
      <c r="L174" s="73"/>
      <c r="M174" s="73"/>
      <c r="N174" s="73"/>
      <c r="O174" s="73"/>
      <c r="P174" s="73"/>
      <c r="Q174" s="73"/>
      <c r="R174" s="73"/>
      <c r="S174" s="73"/>
    </row>
    <row r="175" spans="1:19" s="381" customFormat="1" ht="14" x14ac:dyDescent="0.3">
      <c r="A175" s="208"/>
      <c r="B175" s="380"/>
      <c r="C175" s="2"/>
      <c r="D175" s="2"/>
      <c r="E175" s="2"/>
      <c r="F175" s="2"/>
      <c r="G175" s="2"/>
      <c r="H175" s="73"/>
      <c r="I175" s="73"/>
      <c r="J175" s="73"/>
      <c r="K175" s="73"/>
      <c r="L175" s="73"/>
      <c r="M175" s="73"/>
      <c r="N175" s="73"/>
      <c r="O175" s="73"/>
      <c r="P175" s="73"/>
      <c r="Q175" s="73"/>
      <c r="R175" s="73"/>
      <c r="S175" s="73"/>
    </row>
    <row r="176" spans="1:19" s="381" customFormat="1" ht="14" x14ac:dyDescent="0.3">
      <c r="A176" s="208"/>
      <c r="B176" s="380"/>
      <c r="C176" s="2"/>
      <c r="D176" s="2"/>
      <c r="E176" s="2"/>
      <c r="F176" s="2"/>
      <c r="G176" s="2"/>
      <c r="H176" s="73"/>
      <c r="I176" s="73"/>
      <c r="J176" s="73"/>
      <c r="K176" s="73"/>
      <c r="L176" s="73"/>
      <c r="M176" s="73"/>
      <c r="N176" s="73"/>
      <c r="O176" s="73"/>
      <c r="P176" s="73"/>
      <c r="Q176" s="73"/>
      <c r="R176" s="73"/>
      <c r="S176" s="73"/>
    </row>
    <row r="177" spans="1:19" s="381" customFormat="1" ht="14" x14ac:dyDescent="0.3">
      <c r="A177" s="208"/>
      <c r="B177" s="380"/>
      <c r="C177" s="2"/>
      <c r="D177" s="2"/>
      <c r="E177" s="2"/>
      <c r="F177" s="2"/>
      <c r="G177" s="2"/>
      <c r="H177" s="73"/>
      <c r="I177" s="73"/>
      <c r="J177" s="73"/>
      <c r="K177" s="73"/>
      <c r="L177" s="73"/>
      <c r="M177" s="73"/>
      <c r="N177" s="73"/>
      <c r="O177" s="73"/>
      <c r="P177" s="73"/>
      <c r="Q177" s="73"/>
      <c r="R177" s="73"/>
      <c r="S177" s="73"/>
    </row>
    <row r="178" spans="1:19" s="381" customFormat="1" ht="14" x14ac:dyDescent="0.3">
      <c r="A178" s="208"/>
      <c r="B178" s="380"/>
      <c r="C178" s="2"/>
      <c r="D178" s="2"/>
      <c r="E178" s="2"/>
      <c r="F178" s="2"/>
      <c r="G178" s="2"/>
      <c r="H178" s="73"/>
      <c r="I178" s="73"/>
      <c r="J178" s="73"/>
      <c r="K178" s="73"/>
      <c r="L178" s="73"/>
      <c r="M178" s="73"/>
      <c r="N178" s="73"/>
      <c r="O178" s="73"/>
      <c r="P178" s="73"/>
      <c r="Q178" s="73"/>
      <c r="R178" s="73"/>
      <c r="S178" s="73"/>
    </row>
    <row r="179" spans="1:19" s="381" customFormat="1" ht="14" x14ac:dyDescent="0.3">
      <c r="A179" s="208"/>
      <c r="B179" s="380"/>
      <c r="C179" s="2"/>
      <c r="D179" s="2"/>
      <c r="E179" s="2"/>
      <c r="F179" s="2"/>
      <c r="G179" s="2"/>
      <c r="H179" s="73"/>
      <c r="I179" s="73"/>
      <c r="J179" s="73"/>
      <c r="K179" s="73"/>
      <c r="L179" s="73"/>
      <c r="M179" s="73"/>
      <c r="N179" s="73"/>
      <c r="O179" s="73"/>
      <c r="P179" s="73"/>
      <c r="Q179" s="73"/>
      <c r="R179" s="73"/>
      <c r="S179" s="73"/>
    </row>
    <row r="180" spans="1:19" s="381" customFormat="1" ht="14" x14ac:dyDescent="0.3">
      <c r="A180" s="208"/>
      <c r="B180" s="380"/>
      <c r="C180" s="2"/>
      <c r="D180" s="2"/>
      <c r="E180" s="2"/>
      <c r="F180" s="2"/>
      <c r="G180" s="2"/>
      <c r="H180" s="73"/>
      <c r="I180" s="73"/>
      <c r="J180" s="73"/>
      <c r="K180" s="73"/>
      <c r="L180" s="73"/>
      <c r="M180" s="73"/>
      <c r="N180" s="73"/>
      <c r="O180" s="73"/>
      <c r="P180" s="73"/>
      <c r="Q180" s="73"/>
      <c r="R180" s="73"/>
      <c r="S180" s="73"/>
    </row>
    <row r="181" spans="1:19" s="381" customFormat="1" ht="14" x14ac:dyDescent="0.3">
      <c r="A181" s="208"/>
      <c r="B181" s="380"/>
      <c r="C181" s="2"/>
      <c r="D181" s="2"/>
      <c r="E181" s="2"/>
      <c r="F181" s="2"/>
      <c r="G181" s="2"/>
      <c r="H181" s="73"/>
      <c r="I181" s="73"/>
      <c r="J181" s="73"/>
      <c r="K181" s="73"/>
      <c r="L181" s="73"/>
      <c r="M181" s="73"/>
      <c r="N181" s="73"/>
      <c r="O181" s="73"/>
      <c r="P181" s="73"/>
      <c r="Q181" s="73"/>
      <c r="R181" s="73"/>
      <c r="S181" s="73"/>
    </row>
    <row r="182" spans="1:19" s="381" customFormat="1" ht="14" x14ac:dyDescent="0.3">
      <c r="A182" s="208"/>
      <c r="B182" s="380"/>
      <c r="C182" s="2"/>
      <c r="D182" s="2"/>
      <c r="E182" s="2"/>
      <c r="F182" s="2"/>
      <c r="G182" s="2"/>
      <c r="H182" s="73"/>
      <c r="I182" s="73"/>
      <c r="J182" s="73"/>
      <c r="K182" s="73"/>
      <c r="L182" s="73"/>
      <c r="M182" s="73"/>
      <c r="N182" s="73"/>
      <c r="O182" s="73"/>
      <c r="P182" s="73"/>
      <c r="Q182" s="73"/>
      <c r="R182" s="73"/>
      <c r="S182" s="73"/>
    </row>
    <row r="183" spans="1:19" s="381" customFormat="1" ht="14" x14ac:dyDescent="0.3">
      <c r="A183" s="208"/>
      <c r="B183" s="380"/>
      <c r="C183" s="2"/>
      <c r="D183" s="2"/>
      <c r="E183" s="2"/>
      <c r="F183" s="2"/>
      <c r="G183" s="2"/>
      <c r="H183" s="73"/>
      <c r="I183" s="73"/>
      <c r="J183" s="73"/>
      <c r="K183" s="73"/>
      <c r="L183" s="73"/>
      <c r="M183" s="73"/>
      <c r="N183" s="73"/>
      <c r="O183" s="73"/>
      <c r="P183" s="73"/>
      <c r="Q183" s="73"/>
      <c r="R183" s="73"/>
      <c r="S183" s="73"/>
    </row>
    <row r="184" spans="1:19" s="381" customFormat="1" ht="14" x14ac:dyDescent="0.3">
      <c r="A184" s="208"/>
      <c r="B184" s="380"/>
      <c r="C184" s="2"/>
      <c r="D184" s="2"/>
      <c r="E184" s="2"/>
      <c r="F184" s="2"/>
      <c r="G184" s="2"/>
      <c r="H184" s="73"/>
      <c r="I184" s="73"/>
      <c r="J184" s="73"/>
      <c r="K184" s="73"/>
      <c r="L184" s="73"/>
      <c r="M184" s="73"/>
      <c r="N184" s="73"/>
      <c r="O184" s="73"/>
      <c r="P184" s="73"/>
      <c r="Q184" s="73"/>
      <c r="R184" s="73"/>
      <c r="S184" s="73"/>
    </row>
    <row r="185" spans="1:19" s="381" customFormat="1" ht="14" x14ac:dyDescent="0.3">
      <c r="A185" s="208"/>
      <c r="B185" s="380"/>
      <c r="C185" s="2"/>
      <c r="D185" s="2"/>
      <c r="E185" s="2"/>
      <c r="F185" s="2"/>
      <c r="G185" s="2"/>
      <c r="H185" s="73"/>
      <c r="I185" s="73"/>
      <c r="J185" s="73"/>
      <c r="K185" s="73"/>
      <c r="L185" s="73"/>
      <c r="M185" s="73"/>
      <c r="N185" s="73"/>
      <c r="O185" s="73"/>
      <c r="P185" s="73"/>
      <c r="Q185" s="73"/>
      <c r="R185" s="73"/>
      <c r="S185" s="73"/>
    </row>
    <row r="186" spans="1:19" s="381" customFormat="1" ht="14" x14ac:dyDescent="0.3">
      <c r="A186" s="208"/>
      <c r="B186" s="380"/>
      <c r="C186" s="2"/>
      <c r="D186" s="2"/>
      <c r="E186" s="2"/>
      <c r="F186" s="2"/>
      <c r="G186" s="2"/>
      <c r="H186" s="73"/>
      <c r="I186" s="73"/>
      <c r="J186" s="73"/>
      <c r="K186" s="73"/>
      <c r="L186" s="73"/>
      <c r="M186" s="73"/>
      <c r="N186" s="73"/>
      <c r="O186" s="73"/>
      <c r="P186" s="73"/>
      <c r="Q186" s="73"/>
      <c r="R186" s="73"/>
      <c r="S186" s="73"/>
    </row>
    <row r="187" spans="1:19" s="381" customFormat="1" ht="14" x14ac:dyDescent="0.3">
      <c r="A187" s="208"/>
      <c r="B187" s="380"/>
      <c r="C187" s="2"/>
      <c r="D187" s="2"/>
      <c r="E187" s="2"/>
      <c r="F187" s="2"/>
      <c r="G187" s="2"/>
      <c r="H187" s="73"/>
      <c r="I187" s="73"/>
      <c r="J187" s="73"/>
      <c r="K187" s="73"/>
      <c r="L187" s="73"/>
      <c r="M187" s="73"/>
      <c r="N187" s="73"/>
      <c r="O187" s="73"/>
      <c r="P187" s="73"/>
      <c r="Q187" s="73"/>
      <c r="R187" s="73"/>
      <c r="S187" s="73"/>
    </row>
    <row r="188" spans="1:19" s="381" customFormat="1" ht="14" x14ac:dyDescent="0.3">
      <c r="A188" s="208"/>
      <c r="B188" s="380"/>
      <c r="C188" s="2"/>
      <c r="D188" s="2"/>
      <c r="E188" s="2"/>
      <c r="F188" s="2"/>
      <c r="G188" s="2"/>
      <c r="H188" s="73"/>
      <c r="I188" s="73"/>
      <c r="J188" s="73"/>
      <c r="K188" s="73"/>
      <c r="L188" s="73"/>
      <c r="M188" s="73"/>
      <c r="N188" s="73"/>
      <c r="O188" s="73"/>
      <c r="P188" s="73"/>
      <c r="Q188" s="73"/>
      <c r="R188" s="73"/>
      <c r="S188" s="73"/>
    </row>
    <row r="189" spans="1:19" s="381" customFormat="1" ht="14" x14ac:dyDescent="0.3">
      <c r="A189" s="208"/>
      <c r="B189" s="380"/>
      <c r="C189" s="2"/>
      <c r="D189" s="2"/>
      <c r="E189" s="2"/>
      <c r="F189" s="2"/>
      <c r="G189" s="2"/>
      <c r="H189" s="73"/>
      <c r="I189" s="73"/>
      <c r="J189" s="73"/>
      <c r="K189" s="73"/>
      <c r="L189" s="73"/>
      <c r="M189" s="73"/>
      <c r="N189" s="73"/>
      <c r="O189" s="73"/>
      <c r="P189" s="73"/>
      <c r="Q189" s="73"/>
      <c r="R189" s="73"/>
      <c r="S189" s="73"/>
    </row>
    <row r="190" spans="1:19" s="381" customFormat="1" ht="14" x14ac:dyDescent="0.3">
      <c r="A190" s="208"/>
      <c r="B190" s="380"/>
      <c r="C190" s="2"/>
      <c r="D190" s="2"/>
      <c r="E190" s="2"/>
      <c r="F190" s="2"/>
      <c r="G190" s="2"/>
      <c r="H190" s="73"/>
      <c r="I190" s="73"/>
      <c r="J190" s="73"/>
      <c r="K190" s="73"/>
      <c r="L190" s="73"/>
      <c r="M190" s="73"/>
      <c r="N190" s="73"/>
      <c r="O190" s="73"/>
      <c r="P190" s="73"/>
      <c r="Q190" s="73"/>
      <c r="R190" s="73"/>
      <c r="S190" s="73"/>
    </row>
    <row r="191" spans="1:19" s="381" customFormat="1" ht="14" x14ac:dyDescent="0.3">
      <c r="A191" s="208"/>
      <c r="B191" s="380"/>
      <c r="C191" s="2"/>
      <c r="D191" s="2"/>
      <c r="E191" s="2"/>
      <c r="F191" s="2"/>
      <c r="G191" s="2"/>
      <c r="H191" s="73"/>
      <c r="I191" s="73"/>
      <c r="J191" s="73"/>
      <c r="K191" s="73"/>
      <c r="L191" s="73"/>
      <c r="M191" s="73"/>
      <c r="N191" s="73"/>
      <c r="O191" s="73"/>
      <c r="P191" s="73"/>
      <c r="Q191" s="73"/>
      <c r="R191" s="73"/>
      <c r="S191" s="73"/>
    </row>
    <row r="192" spans="1:19" s="381" customFormat="1" ht="14" x14ac:dyDescent="0.3">
      <c r="A192" s="208"/>
      <c r="B192" s="380"/>
      <c r="C192" s="2"/>
      <c r="D192" s="2"/>
      <c r="E192" s="2"/>
      <c r="F192" s="2"/>
      <c r="G192" s="2"/>
      <c r="H192" s="73"/>
      <c r="I192" s="73"/>
      <c r="J192" s="73"/>
      <c r="K192" s="73"/>
      <c r="L192" s="73"/>
      <c r="M192" s="73"/>
      <c r="N192" s="73"/>
      <c r="O192" s="73"/>
      <c r="P192" s="73"/>
      <c r="Q192" s="73"/>
      <c r="R192" s="73"/>
      <c r="S192" s="73"/>
    </row>
    <row r="193" spans="1:19" s="381" customFormat="1" ht="14" x14ac:dyDescent="0.3">
      <c r="A193" s="208"/>
      <c r="B193" s="380"/>
      <c r="C193" s="2"/>
      <c r="D193" s="2"/>
      <c r="E193" s="2"/>
      <c r="F193" s="2"/>
      <c r="G193" s="2"/>
      <c r="H193" s="73"/>
      <c r="I193" s="73"/>
      <c r="J193" s="73"/>
      <c r="K193" s="73"/>
      <c r="L193" s="73"/>
      <c r="M193" s="73"/>
      <c r="N193" s="73"/>
      <c r="O193" s="73"/>
      <c r="P193" s="73"/>
      <c r="Q193" s="73"/>
      <c r="R193" s="73"/>
      <c r="S193" s="73"/>
    </row>
    <row r="194" spans="1:19" s="381" customFormat="1" ht="14" x14ac:dyDescent="0.3">
      <c r="A194" s="208"/>
      <c r="B194" s="380"/>
      <c r="C194" s="2"/>
      <c r="D194" s="2"/>
      <c r="E194" s="2"/>
      <c r="F194" s="2"/>
      <c r="G194" s="2"/>
      <c r="H194" s="73"/>
      <c r="I194" s="73"/>
      <c r="J194" s="73"/>
      <c r="K194" s="73"/>
      <c r="L194" s="73"/>
      <c r="M194" s="73"/>
      <c r="N194" s="73"/>
      <c r="O194" s="73"/>
      <c r="P194" s="73"/>
      <c r="Q194" s="73"/>
      <c r="R194" s="73"/>
      <c r="S194" s="73"/>
    </row>
    <row r="195" spans="1:19" s="381" customFormat="1" ht="14" x14ac:dyDescent="0.3">
      <c r="A195" s="208"/>
      <c r="B195" s="380"/>
      <c r="C195" s="2"/>
      <c r="D195" s="2"/>
      <c r="E195" s="2"/>
      <c r="F195" s="2"/>
      <c r="G195" s="2"/>
      <c r="H195" s="73"/>
      <c r="I195" s="73"/>
      <c r="J195" s="73"/>
      <c r="K195" s="73"/>
      <c r="L195" s="73"/>
      <c r="M195" s="73"/>
      <c r="N195" s="73"/>
      <c r="O195" s="73"/>
      <c r="P195" s="73"/>
      <c r="Q195" s="73"/>
      <c r="R195" s="73"/>
      <c r="S195" s="73"/>
    </row>
    <row r="196" spans="1:19" s="381" customFormat="1" ht="14" x14ac:dyDescent="0.3">
      <c r="A196" s="208"/>
      <c r="B196" s="380"/>
      <c r="C196" s="2"/>
      <c r="D196" s="2"/>
      <c r="E196" s="2"/>
      <c r="F196" s="2"/>
      <c r="G196" s="2"/>
      <c r="H196" s="73"/>
      <c r="I196" s="73"/>
      <c r="J196" s="73"/>
      <c r="K196" s="73"/>
      <c r="L196" s="73"/>
      <c r="M196" s="73"/>
      <c r="N196" s="73"/>
      <c r="O196" s="73"/>
      <c r="P196" s="73"/>
      <c r="Q196" s="73"/>
      <c r="R196" s="73"/>
      <c r="S196" s="73"/>
    </row>
    <row r="197" spans="1:19" s="381" customFormat="1" ht="14" x14ac:dyDescent="0.3">
      <c r="A197" s="208"/>
      <c r="B197" s="380"/>
      <c r="C197" s="2"/>
      <c r="D197" s="2"/>
      <c r="E197" s="2"/>
      <c r="F197" s="2"/>
      <c r="G197" s="2"/>
      <c r="H197" s="73"/>
      <c r="I197" s="73"/>
      <c r="J197" s="73"/>
      <c r="K197" s="73"/>
      <c r="L197" s="73"/>
      <c r="M197" s="73"/>
      <c r="N197" s="73"/>
      <c r="O197" s="73"/>
      <c r="P197" s="73"/>
      <c r="Q197" s="73"/>
      <c r="R197" s="73"/>
      <c r="S197" s="73"/>
    </row>
    <row r="198" spans="1:19" s="381" customFormat="1" ht="14" x14ac:dyDescent="0.3">
      <c r="A198" s="208"/>
      <c r="B198" s="380"/>
      <c r="C198" s="2"/>
      <c r="D198" s="2"/>
      <c r="E198" s="2"/>
      <c r="F198" s="2"/>
      <c r="G198" s="2"/>
      <c r="H198" s="73"/>
      <c r="I198" s="73"/>
      <c r="J198" s="73"/>
      <c r="K198" s="73"/>
      <c r="L198" s="73"/>
      <c r="M198" s="73"/>
      <c r="N198" s="73"/>
      <c r="O198" s="73"/>
      <c r="P198" s="73"/>
      <c r="Q198" s="73"/>
      <c r="R198" s="73"/>
      <c r="S198" s="73"/>
    </row>
    <row r="199" spans="1:19" s="381" customFormat="1" ht="14" x14ac:dyDescent="0.3">
      <c r="A199" s="208"/>
      <c r="B199" s="380"/>
      <c r="C199" s="2"/>
      <c r="D199" s="2"/>
      <c r="E199" s="2"/>
      <c r="F199" s="2"/>
      <c r="G199" s="2"/>
      <c r="H199" s="73"/>
      <c r="I199" s="73"/>
      <c r="J199" s="73"/>
      <c r="K199" s="73"/>
      <c r="L199" s="73"/>
      <c r="M199" s="73"/>
      <c r="N199" s="73"/>
      <c r="O199" s="73"/>
      <c r="P199" s="73"/>
      <c r="Q199" s="73"/>
      <c r="R199" s="73"/>
      <c r="S199" s="73"/>
    </row>
    <row r="200" spans="1:19" s="381" customFormat="1" ht="14" x14ac:dyDescent="0.3">
      <c r="A200" s="208"/>
      <c r="B200" s="380"/>
      <c r="C200" s="2"/>
      <c r="D200" s="2"/>
      <c r="E200" s="2"/>
      <c r="F200" s="2"/>
      <c r="G200" s="2"/>
      <c r="H200" s="73"/>
      <c r="I200" s="73"/>
      <c r="J200" s="73"/>
      <c r="K200" s="73"/>
      <c r="L200" s="73"/>
      <c r="M200" s="73"/>
      <c r="N200" s="73"/>
      <c r="O200" s="73"/>
      <c r="P200" s="73"/>
      <c r="Q200" s="73"/>
      <c r="R200" s="73"/>
      <c r="S200" s="73"/>
    </row>
    <row r="201" spans="1:19" s="381" customFormat="1" ht="14" x14ac:dyDescent="0.3">
      <c r="A201" s="208"/>
      <c r="B201" s="380"/>
      <c r="C201" s="2"/>
      <c r="D201" s="2"/>
      <c r="E201" s="2"/>
      <c r="F201" s="2"/>
      <c r="G201" s="2"/>
      <c r="H201" s="73"/>
      <c r="I201" s="73"/>
      <c r="J201" s="73"/>
      <c r="K201" s="73"/>
      <c r="L201" s="73"/>
      <c r="M201" s="73"/>
      <c r="N201" s="73"/>
      <c r="O201" s="73"/>
      <c r="P201" s="73"/>
      <c r="Q201" s="73"/>
      <c r="R201" s="73"/>
      <c r="S201" s="73"/>
    </row>
    <row r="202" spans="1:19" s="381" customFormat="1" ht="14" x14ac:dyDescent="0.3">
      <c r="A202" s="208"/>
      <c r="B202" s="380"/>
      <c r="C202" s="2"/>
      <c r="D202" s="2"/>
      <c r="E202" s="2"/>
      <c r="F202" s="2"/>
      <c r="G202" s="2"/>
      <c r="H202" s="73"/>
      <c r="I202" s="73"/>
      <c r="J202" s="73"/>
      <c r="K202" s="73"/>
      <c r="L202" s="73"/>
      <c r="M202" s="73"/>
      <c r="N202" s="73"/>
      <c r="O202" s="73"/>
      <c r="P202" s="73"/>
      <c r="Q202" s="73"/>
      <c r="R202" s="73"/>
      <c r="S202" s="73"/>
    </row>
    <row r="203" spans="1:19" s="381" customFormat="1" ht="14" x14ac:dyDescent="0.3">
      <c r="A203" s="208"/>
      <c r="B203" s="380"/>
      <c r="C203" s="2"/>
      <c r="D203" s="2"/>
      <c r="E203" s="2"/>
      <c r="F203" s="2"/>
      <c r="G203" s="2"/>
      <c r="H203" s="73"/>
      <c r="I203" s="73"/>
      <c r="J203" s="73"/>
      <c r="K203" s="73"/>
      <c r="L203" s="73"/>
      <c r="M203" s="73"/>
      <c r="N203" s="73"/>
      <c r="O203" s="73"/>
      <c r="P203" s="73"/>
      <c r="Q203" s="73"/>
      <c r="R203" s="73"/>
      <c r="S203" s="73"/>
    </row>
    <row r="204" spans="1:19" s="381" customFormat="1" ht="14" x14ac:dyDescent="0.3">
      <c r="A204" s="208"/>
      <c r="B204" s="380"/>
      <c r="C204" s="2"/>
      <c r="D204" s="2"/>
      <c r="E204" s="2"/>
      <c r="F204" s="2"/>
      <c r="G204" s="2"/>
      <c r="H204" s="73"/>
      <c r="I204" s="73"/>
      <c r="J204" s="73"/>
      <c r="K204" s="73"/>
      <c r="L204" s="73"/>
      <c r="M204" s="73"/>
      <c r="N204" s="73"/>
      <c r="O204" s="73"/>
      <c r="P204" s="73"/>
      <c r="Q204" s="73"/>
      <c r="R204" s="73"/>
      <c r="S204" s="73"/>
    </row>
    <row r="205" spans="1:19" s="381" customFormat="1" ht="14" x14ac:dyDescent="0.3">
      <c r="A205" s="208"/>
      <c r="B205" s="380"/>
      <c r="C205" s="2"/>
      <c r="D205" s="2"/>
      <c r="E205" s="2"/>
      <c r="F205" s="2"/>
      <c r="G205" s="2"/>
      <c r="H205" s="73"/>
      <c r="I205" s="73"/>
      <c r="J205" s="73"/>
      <c r="K205" s="73"/>
      <c r="L205" s="73"/>
      <c r="M205" s="73"/>
      <c r="N205" s="73"/>
      <c r="O205" s="73"/>
      <c r="P205" s="73"/>
      <c r="Q205" s="73"/>
      <c r="R205" s="73"/>
      <c r="S205" s="73"/>
    </row>
    <row r="206" spans="1:19" s="381" customFormat="1" ht="14" x14ac:dyDescent="0.3">
      <c r="A206" s="208"/>
      <c r="B206" s="380"/>
      <c r="C206" s="2"/>
      <c r="D206" s="2"/>
      <c r="E206" s="2"/>
      <c r="F206" s="2"/>
      <c r="G206" s="2"/>
      <c r="H206" s="73"/>
      <c r="I206" s="73"/>
      <c r="J206" s="73"/>
      <c r="K206" s="73"/>
      <c r="L206" s="73"/>
      <c r="M206" s="73"/>
      <c r="N206" s="73"/>
      <c r="O206" s="73"/>
      <c r="P206" s="73"/>
      <c r="Q206" s="73"/>
      <c r="R206" s="73"/>
      <c r="S206" s="73"/>
    </row>
    <row r="207" spans="1:19" s="381" customFormat="1" ht="14" x14ac:dyDescent="0.3">
      <c r="A207" s="208"/>
      <c r="B207" s="380"/>
      <c r="C207" s="2"/>
      <c r="D207" s="2"/>
      <c r="E207" s="2"/>
      <c r="F207" s="2"/>
      <c r="G207" s="2"/>
      <c r="H207" s="73"/>
      <c r="I207" s="73"/>
      <c r="J207" s="73"/>
      <c r="K207" s="73"/>
      <c r="L207" s="73"/>
      <c r="M207" s="73"/>
      <c r="N207" s="73"/>
      <c r="O207" s="73"/>
      <c r="P207" s="73"/>
      <c r="Q207" s="73"/>
      <c r="R207" s="73"/>
      <c r="S207" s="73"/>
    </row>
    <row r="208" spans="1:19" s="381" customFormat="1" ht="14" x14ac:dyDescent="0.3">
      <c r="A208" s="208"/>
      <c r="B208" s="380"/>
      <c r="C208" s="2"/>
      <c r="D208" s="2"/>
      <c r="E208" s="2"/>
      <c r="F208" s="2"/>
      <c r="G208" s="2"/>
      <c r="H208" s="73"/>
      <c r="I208" s="73"/>
      <c r="J208" s="73"/>
      <c r="K208" s="73"/>
      <c r="L208" s="73"/>
      <c r="M208" s="73"/>
      <c r="N208" s="73"/>
      <c r="O208" s="73"/>
      <c r="P208" s="73"/>
      <c r="Q208" s="73"/>
      <c r="R208" s="73"/>
      <c r="S208" s="73"/>
    </row>
    <row r="209" spans="1:19" s="381" customFormat="1" ht="14" x14ac:dyDescent="0.3">
      <c r="A209" s="208"/>
      <c r="B209" s="380"/>
      <c r="C209" s="2"/>
      <c r="D209" s="2"/>
      <c r="E209" s="2"/>
      <c r="F209" s="2"/>
      <c r="G209" s="2"/>
      <c r="H209" s="73"/>
      <c r="I209" s="73"/>
      <c r="J209" s="73"/>
      <c r="K209" s="73"/>
      <c r="L209" s="73"/>
      <c r="M209" s="73"/>
      <c r="N209" s="73"/>
      <c r="O209" s="73"/>
      <c r="P209" s="73"/>
      <c r="Q209" s="73"/>
      <c r="R209" s="73"/>
      <c r="S209" s="73"/>
    </row>
    <row r="210" spans="1:19" s="381" customFormat="1" ht="14" x14ac:dyDescent="0.3">
      <c r="A210" s="208"/>
      <c r="B210" s="380"/>
      <c r="C210" s="2"/>
      <c r="D210" s="2"/>
      <c r="E210" s="2"/>
      <c r="F210" s="2"/>
      <c r="G210" s="2"/>
      <c r="H210" s="73"/>
      <c r="I210" s="73"/>
      <c r="J210" s="73"/>
      <c r="K210" s="73"/>
      <c r="L210" s="73"/>
      <c r="M210" s="73"/>
      <c r="N210" s="73"/>
      <c r="O210" s="73"/>
      <c r="P210" s="73"/>
      <c r="Q210" s="73"/>
      <c r="R210" s="73"/>
      <c r="S210" s="73"/>
    </row>
    <row r="211" spans="1:19" s="381" customFormat="1" ht="14" x14ac:dyDescent="0.3">
      <c r="A211" s="208"/>
      <c r="B211" s="380"/>
      <c r="C211" s="2"/>
      <c r="D211" s="2"/>
      <c r="E211" s="2"/>
      <c r="F211" s="2"/>
      <c r="G211" s="2"/>
      <c r="H211" s="73"/>
      <c r="I211" s="73"/>
      <c r="J211" s="73"/>
      <c r="K211" s="73"/>
      <c r="L211" s="73"/>
      <c r="M211" s="73"/>
      <c r="N211" s="73"/>
      <c r="O211" s="73"/>
      <c r="P211" s="73"/>
      <c r="Q211" s="73"/>
      <c r="R211" s="73"/>
      <c r="S211" s="73"/>
    </row>
    <row r="212" spans="1:19" s="381" customFormat="1" ht="14" x14ac:dyDescent="0.3">
      <c r="A212" s="208"/>
      <c r="B212" s="380"/>
      <c r="C212" s="2"/>
      <c r="D212" s="2"/>
      <c r="E212" s="2"/>
      <c r="F212" s="2"/>
      <c r="G212" s="2"/>
      <c r="H212" s="73"/>
      <c r="I212" s="73"/>
      <c r="J212" s="73"/>
      <c r="K212" s="73"/>
      <c r="L212" s="73"/>
      <c r="M212" s="73"/>
      <c r="N212" s="73"/>
      <c r="O212" s="73"/>
      <c r="P212" s="73"/>
      <c r="Q212" s="73"/>
      <c r="R212" s="73"/>
      <c r="S212" s="73"/>
    </row>
    <row r="213" spans="1:19" s="381" customFormat="1" ht="14" x14ac:dyDescent="0.3">
      <c r="A213" s="208"/>
      <c r="B213" s="380"/>
      <c r="C213" s="2"/>
      <c r="D213" s="2"/>
      <c r="E213" s="2"/>
      <c r="F213" s="2"/>
      <c r="G213" s="2"/>
      <c r="H213" s="73"/>
      <c r="I213" s="73"/>
      <c r="J213" s="73"/>
      <c r="K213" s="73"/>
      <c r="L213" s="73"/>
      <c r="M213" s="73"/>
      <c r="N213" s="73"/>
      <c r="O213" s="73"/>
      <c r="P213" s="73"/>
      <c r="Q213" s="73"/>
      <c r="R213" s="73"/>
      <c r="S213" s="73"/>
    </row>
    <row r="214" spans="1:19" s="381" customFormat="1" ht="14" x14ac:dyDescent="0.3">
      <c r="A214" s="208"/>
      <c r="B214" s="380"/>
      <c r="C214" s="2"/>
      <c r="D214" s="2"/>
      <c r="E214" s="2"/>
      <c r="F214" s="2"/>
      <c r="G214" s="2"/>
      <c r="H214" s="73"/>
      <c r="I214" s="73"/>
      <c r="J214" s="73"/>
      <c r="K214" s="73"/>
      <c r="L214" s="73"/>
      <c r="M214" s="73"/>
      <c r="N214" s="73"/>
      <c r="O214" s="73"/>
      <c r="P214" s="73"/>
      <c r="Q214" s="73"/>
      <c r="R214" s="73"/>
      <c r="S214" s="73"/>
    </row>
    <row r="215" spans="1:19" s="381" customFormat="1" ht="14" x14ac:dyDescent="0.3">
      <c r="A215" s="208"/>
      <c r="B215" s="380"/>
      <c r="C215" s="2"/>
      <c r="D215" s="2"/>
      <c r="E215" s="2"/>
      <c r="F215" s="2"/>
      <c r="G215" s="2"/>
      <c r="H215" s="73"/>
      <c r="I215" s="73"/>
      <c r="J215" s="73"/>
      <c r="K215" s="73"/>
      <c r="L215" s="73"/>
      <c r="M215" s="73"/>
      <c r="N215" s="73"/>
      <c r="O215" s="73"/>
      <c r="P215" s="73"/>
      <c r="Q215" s="73"/>
      <c r="R215" s="73"/>
      <c r="S215" s="73"/>
    </row>
    <row r="216" spans="1:19" s="381" customFormat="1" ht="14" x14ac:dyDescent="0.3">
      <c r="A216" s="208"/>
      <c r="B216" s="380"/>
      <c r="C216" s="2"/>
      <c r="D216" s="2"/>
      <c r="E216" s="2"/>
      <c r="F216" s="2"/>
      <c r="G216" s="2"/>
      <c r="H216" s="73"/>
      <c r="I216" s="73"/>
      <c r="J216" s="73"/>
      <c r="K216" s="73"/>
      <c r="L216" s="73"/>
      <c r="M216" s="73"/>
      <c r="N216" s="73"/>
      <c r="O216" s="73"/>
      <c r="P216" s="73"/>
      <c r="Q216" s="73"/>
      <c r="R216" s="73"/>
      <c r="S216" s="73"/>
    </row>
    <row r="217" spans="1:19" s="381" customFormat="1" ht="14" x14ac:dyDescent="0.3">
      <c r="A217" s="208"/>
      <c r="B217" s="380"/>
      <c r="C217" s="2"/>
      <c r="D217" s="2"/>
      <c r="E217" s="2"/>
      <c r="F217" s="2"/>
      <c r="G217" s="2"/>
      <c r="H217" s="73"/>
      <c r="I217" s="73"/>
      <c r="J217" s="73"/>
      <c r="K217" s="73"/>
      <c r="L217" s="73"/>
      <c r="M217" s="73"/>
      <c r="N217" s="73"/>
      <c r="O217" s="73"/>
      <c r="P217" s="73"/>
      <c r="Q217" s="73"/>
      <c r="R217" s="73"/>
      <c r="S217" s="73"/>
    </row>
    <row r="218" spans="1:19" s="381" customFormat="1" ht="14" x14ac:dyDescent="0.3">
      <c r="A218" s="208"/>
      <c r="B218" s="380"/>
      <c r="C218" s="2"/>
      <c r="D218" s="2"/>
      <c r="E218" s="2"/>
      <c r="F218" s="2"/>
      <c r="G218" s="2"/>
      <c r="H218" s="73"/>
      <c r="I218" s="73"/>
      <c r="J218" s="73"/>
      <c r="K218" s="73"/>
      <c r="L218" s="73"/>
      <c r="M218" s="73"/>
      <c r="N218" s="73"/>
      <c r="O218" s="73"/>
      <c r="P218" s="73"/>
      <c r="Q218" s="73"/>
      <c r="R218" s="73"/>
      <c r="S218" s="73"/>
    </row>
    <row r="219" spans="1:19" s="381" customFormat="1" ht="14" x14ac:dyDescent="0.3">
      <c r="A219" s="208"/>
      <c r="B219" s="380"/>
      <c r="C219" s="2"/>
      <c r="D219" s="2"/>
      <c r="E219" s="2"/>
      <c r="F219" s="2"/>
      <c r="G219" s="2"/>
      <c r="H219" s="73"/>
      <c r="I219" s="73"/>
      <c r="J219" s="73"/>
      <c r="K219" s="73"/>
      <c r="L219" s="73"/>
      <c r="M219" s="73"/>
      <c r="N219" s="73"/>
      <c r="O219" s="73"/>
      <c r="P219" s="73"/>
      <c r="Q219" s="73"/>
      <c r="R219" s="73"/>
      <c r="S219" s="73"/>
    </row>
    <row r="220" spans="1:19" s="381" customFormat="1" ht="14" x14ac:dyDescent="0.3">
      <c r="A220" s="208"/>
      <c r="B220" s="380"/>
      <c r="C220" s="2"/>
      <c r="D220" s="2"/>
      <c r="E220" s="2"/>
      <c r="F220" s="2"/>
      <c r="G220" s="2"/>
      <c r="H220" s="73"/>
      <c r="I220" s="73"/>
      <c r="J220" s="73"/>
      <c r="K220" s="73"/>
      <c r="L220" s="73"/>
      <c r="M220" s="73"/>
      <c r="N220" s="73"/>
      <c r="O220" s="73"/>
      <c r="P220" s="73"/>
      <c r="Q220" s="73"/>
      <c r="R220" s="73"/>
      <c r="S220" s="73"/>
    </row>
    <row r="221" spans="1:19" s="381" customFormat="1" ht="14" x14ac:dyDescent="0.3">
      <c r="A221" s="208"/>
      <c r="B221" s="380"/>
      <c r="C221" s="2"/>
      <c r="D221" s="2"/>
      <c r="E221" s="2"/>
      <c r="F221" s="2"/>
      <c r="G221" s="2"/>
      <c r="H221" s="73"/>
      <c r="I221" s="73"/>
      <c r="J221" s="73"/>
      <c r="K221" s="73"/>
      <c r="L221" s="73"/>
      <c r="M221" s="73"/>
      <c r="N221" s="73"/>
      <c r="O221" s="73"/>
      <c r="P221" s="73"/>
      <c r="Q221" s="73"/>
      <c r="R221" s="73"/>
      <c r="S221" s="73"/>
    </row>
    <row r="222" spans="1:19" s="381" customFormat="1" ht="14" x14ac:dyDescent="0.3">
      <c r="A222" s="208"/>
      <c r="B222" s="380"/>
      <c r="C222" s="2"/>
      <c r="D222" s="2"/>
      <c r="E222" s="2"/>
      <c r="F222" s="2"/>
      <c r="G222" s="2"/>
      <c r="H222" s="73"/>
      <c r="I222" s="73"/>
      <c r="J222" s="73"/>
      <c r="K222" s="73"/>
      <c r="L222" s="73"/>
      <c r="M222" s="73"/>
      <c r="N222" s="73"/>
      <c r="O222" s="73"/>
      <c r="P222" s="73"/>
      <c r="Q222" s="73"/>
      <c r="R222" s="73"/>
      <c r="S222" s="73"/>
    </row>
    <row r="223" spans="1:19" s="381" customFormat="1" ht="14" x14ac:dyDescent="0.3">
      <c r="A223" s="208"/>
      <c r="B223" s="380"/>
      <c r="C223" s="2"/>
      <c r="D223" s="2"/>
      <c r="E223" s="2"/>
      <c r="F223" s="2"/>
      <c r="G223" s="2"/>
      <c r="H223" s="73"/>
      <c r="I223" s="73"/>
      <c r="J223" s="73"/>
      <c r="K223" s="73"/>
      <c r="L223" s="73"/>
      <c r="M223" s="73"/>
      <c r="N223" s="73"/>
      <c r="O223" s="73"/>
      <c r="P223" s="73"/>
      <c r="Q223" s="73"/>
      <c r="R223" s="73"/>
      <c r="S223" s="73"/>
    </row>
    <row r="224" spans="1:19" s="381" customFormat="1" ht="14" x14ac:dyDescent="0.3">
      <c r="A224" s="208"/>
      <c r="B224" s="380"/>
      <c r="C224" s="2"/>
      <c r="D224" s="2"/>
      <c r="E224" s="2"/>
      <c r="F224" s="2"/>
      <c r="G224" s="2"/>
      <c r="H224" s="73"/>
      <c r="I224" s="73"/>
      <c r="J224" s="73"/>
      <c r="K224" s="73"/>
      <c r="L224" s="73"/>
      <c r="M224" s="73"/>
      <c r="N224" s="73"/>
      <c r="O224" s="73"/>
      <c r="P224" s="73"/>
      <c r="Q224" s="73"/>
      <c r="R224" s="73"/>
      <c r="S224" s="73"/>
    </row>
    <row r="225" spans="1:19" s="381" customFormat="1" ht="14" x14ac:dyDescent="0.3">
      <c r="A225" s="208"/>
      <c r="B225" s="380"/>
      <c r="C225" s="2"/>
      <c r="D225" s="2"/>
      <c r="E225" s="2"/>
      <c r="F225" s="2"/>
      <c r="G225" s="2"/>
      <c r="H225" s="73"/>
      <c r="I225" s="73"/>
      <c r="J225" s="73"/>
      <c r="K225" s="73"/>
      <c r="L225" s="73"/>
      <c r="M225" s="73"/>
      <c r="N225" s="73"/>
      <c r="O225" s="73"/>
      <c r="P225" s="73"/>
      <c r="Q225" s="73"/>
      <c r="R225" s="73"/>
      <c r="S225" s="73"/>
    </row>
    <row r="226" spans="1:19" s="381" customFormat="1" ht="14" x14ac:dyDescent="0.3">
      <c r="A226" s="208"/>
      <c r="B226" s="380"/>
      <c r="C226" s="2"/>
      <c r="D226" s="2"/>
      <c r="E226" s="2"/>
      <c r="F226" s="2"/>
      <c r="G226" s="2"/>
      <c r="H226" s="73"/>
      <c r="I226" s="73"/>
      <c r="J226" s="73"/>
      <c r="K226" s="73"/>
      <c r="L226" s="73"/>
      <c r="M226" s="73"/>
      <c r="N226" s="73"/>
      <c r="O226" s="73"/>
      <c r="P226" s="73"/>
      <c r="Q226" s="73"/>
      <c r="R226" s="73"/>
      <c r="S226" s="73"/>
    </row>
    <row r="227" spans="1:19" s="381" customFormat="1" ht="14" x14ac:dyDescent="0.3">
      <c r="A227" s="208"/>
      <c r="B227" s="380"/>
      <c r="C227" s="2"/>
      <c r="D227" s="2"/>
      <c r="E227" s="2"/>
      <c r="F227" s="2"/>
      <c r="G227" s="2"/>
      <c r="H227" s="73"/>
      <c r="I227" s="73"/>
      <c r="J227" s="73"/>
      <c r="K227" s="73"/>
      <c r="L227" s="73"/>
      <c r="M227" s="73"/>
      <c r="N227" s="73"/>
      <c r="O227" s="73"/>
      <c r="P227" s="73"/>
      <c r="Q227" s="73"/>
      <c r="R227" s="73"/>
      <c r="S227" s="73"/>
    </row>
    <row r="228" spans="1:19" s="381" customFormat="1" ht="14" x14ac:dyDescent="0.3">
      <c r="A228" s="208"/>
      <c r="B228" s="380"/>
      <c r="C228" s="2"/>
      <c r="D228" s="2"/>
      <c r="E228" s="2"/>
      <c r="F228" s="2"/>
      <c r="G228" s="2"/>
      <c r="H228" s="73"/>
      <c r="I228" s="73"/>
      <c r="J228" s="73"/>
      <c r="K228" s="73"/>
      <c r="L228" s="73"/>
      <c r="M228" s="73"/>
      <c r="N228" s="73"/>
      <c r="O228" s="73"/>
      <c r="P228" s="73"/>
      <c r="Q228" s="73"/>
      <c r="R228" s="73"/>
      <c r="S228" s="73"/>
    </row>
    <row r="229" spans="1:19" s="381" customFormat="1" ht="14" x14ac:dyDescent="0.3">
      <c r="A229" s="208"/>
      <c r="B229" s="380"/>
      <c r="C229" s="2"/>
      <c r="D229" s="2"/>
      <c r="E229" s="2"/>
      <c r="F229" s="2"/>
      <c r="G229" s="2"/>
      <c r="H229" s="73"/>
      <c r="I229" s="73"/>
      <c r="J229" s="73"/>
      <c r="K229" s="73"/>
      <c r="L229" s="73"/>
      <c r="M229" s="73"/>
      <c r="N229" s="73"/>
      <c r="O229" s="73"/>
      <c r="P229" s="73"/>
      <c r="Q229" s="73"/>
      <c r="R229" s="73"/>
      <c r="S229" s="73"/>
    </row>
    <row r="230" spans="1:19" s="381" customFormat="1" ht="14" x14ac:dyDescent="0.3">
      <c r="A230" s="208"/>
      <c r="B230" s="380"/>
      <c r="C230" s="2"/>
      <c r="D230" s="2"/>
      <c r="E230" s="2"/>
      <c r="F230" s="2"/>
      <c r="G230" s="2"/>
      <c r="H230" s="73"/>
      <c r="I230" s="73"/>
      <c r="J230" s="73"/>
      <c r="K230" s="73"/>
      <c r="L230" s="73"/>
      <c r="M230" s="73"/>
      <c r="N230" s="73"/>
      <c r="O230" s="73"/>
      <c r="P230" s="73"/>
      <c r="Q230" s="73"/>
      <c r="R230" s="73"/>
      <c r="S230" s="73"/>
    </row>
    <row r="231" spans="1:19" s="381" customFormat="1" ht="14" x14ac:dyDescent="0.3">
      <c r="A231" s="208"/>
      <c r="B231" s="380"/>
      <c r="C231" s="2"/>
      <c r="D231" s="2"/>
      <c r="E231" s="2"/>
      <c r="F231" s="2"/>
      <c r="G231" s="2"/>
      <c r="H231" s="73"/>
      <c r="I231" s="73"/>
      <c r="J231" s="73"/>
      <c r="K231" s="73"/>
      <c r="L231" s="73"/>
      <c r="M231" s="73"/>
      <c r="N231" s="73"/>
      <c r="O231" s="73"/>
      <c r="P231" s="73"/>
      <c r="Q231" s="73"/>
      <c r="R231" s="73"/>
      <c r="S231" s="73"/>
    </row>
    <row r="232" spans="1:19" s="381" customFormat="1" ht="14" x14ac:dyDescent="0.3">
      <c r="A232" s="208"/>
      <c r="B232" s="380"/>
      <c r="C232" s="2"/>
      <c r="D232" s="2"/>
      <c r="E232" s="2"/>
      <c r="F232" s="2"/>
      <c r="G232" s="2"/>
      <c r="H232" s="73"/>
      <c r="I232" s="73"/>
      <c r="J232" s="73"/>
      <c r="K232" s="73"/>
      <c r="L232" s="73"/>
      <c r="M232" s="73"/>
      <c r="N232" s="73"/>
      <c r="O232" s="73"/>
      <c r="P232" s="73"/>
      <c r="Q232" s="73"/>
      <c r="R232" s="73"/>
      <c r="S232" s="73"/>
    </row>
    <row r="233" spans="1:19" s="381" customFormat="1" ht="14" x14ac:dyDescent="0.3">
      <c r="A233" s="208"/>
      <c r="B233" s="380"/>
      <c r="C233" s="2"/>
      <c r="D233" s="2"/>
      <c r="E233" s="2"/>
      <c r="F233" s="2"/>
      <c r="G233" s="2"/>
      <c r="H233" s="73"/>
      <c r="I233" s="73"/>
      <c r="J233" s="73"/>
      <c r="K233" s="73"/>
      <c r="L233" s="73"/>
      <c r="M233" s="73"/>
      <c r="N233" s="73"/>
      <c r="O233" s="73"/>
      <c r="P233" s="73"/>
      <c r="Q233" s="73"/>
      <c r="R233" s="73"/>
      <c r="S233" s="73"/>
    </row>
    <row r="234" spans="1:19" s="381" customFormat="1" ht="14" x14ac:dyDescent="0.3">
      <c r="A234" s="208"/>
      <c r="B234" s="380"/>
      <c r="C234" s="2"/>
      <c r="D234" s="2"/>
      <c r="E234" s="2"/>
      <c r="F234" s="2"/>
      <c r="G234" s="2"/>
      <c r="H234" s="73"/>
      <c r="I234" s="73"/>
      <c r="J234" s="73"/>
      <c r="K234" s="73"/>
      <c r="L234" s="73"/>
      <c r="M234" s="73"/>
      <c r="N234" s="73"/>
      <c r="O234" s="73"/>
      <c r="P234" s="73"/>
      <c r="Q234" s="73"/>
      <c r="R234" s="73"/>
      <c r="S234" s="73"/>
    </row>
    <row r="235" spans="1:19" s="381" customFormat="1" ht="14" x14ac:dyDescent="0.3">
      <c r="A235" s="208"/>
      <c r="B235" s="380"/>
      <c r="C235" s="2"/>
      <c r="D235" s="2"/>
      <c r="E235" s="2"/>
      <c r="F235" s="2"/>
      <c r="G235" s="2"/>
      <c r="H235" s="73"/>
      <c r="I235" s="73"/>
      <c r="J235" s="73"/>
      <c r="K235" s="73"/>
      <c r="L235" s="73"/>
      <c r="M235" s="73"/>
      <c r="N235" s="73"/>
      <c r="O235" s="73"/>
      <c r="P235" s="73"/>
      <c r="Q235" s="73"/>
      <c r="R235" s="73"/>
      <c r="S235" s="73"/>
    </row>
    <row r="236" spans="1:19" s="381" customFormat="1" ht="14" x14ac:dyDescent="0.3">
      <c r="A236" s="208"/>
      <c r="B236" s="380"/>
      <c r="C236" s="2"/>
      <c r="D236" s="2"/>
      <c r="E236" s="2"/>
      <c r="F236" s="2"/>
      <c r="G236" s="2"/>
      <c r="H236" s="73"/>
      <c r="I236" s="73"/>
      <c r="J236" s="73"/>
      <c r="K236" s="73"/>
      <c r="L236" s="73"/>
      <c r="M236" s="73"/>
      <c r="N236" s="73"/>
      <c r="O236" s="73"/>
      <c r="P236" s="73"/>
      <c r="Q236" s="73"/>
      <c r="R236" s="73"/>
      <c r="S236" s="73"/>
    </row>
    <row r="237" spans="1:19" s="381" customFormat="1" ht="14" x14ac:dyDescent="0.3">
      <c r="A237" s="208"/>
      <c r="B237" s="380"/>
      <c r="C237" s="2"/>
      <c r="D237" s="2"/>
      <c r="E237" s="2"/>
      <c r="F237" s="2"/>
      <c r="G237" s="2"/>
      <c r="H237" s="73"/>
      <c r="I237" s="73"/>
      <c r="J237" s="73"/>
      <c r="K237" s="73"/>
      <c r="L237" s="73"/>
      <c r="M237" s="73"/>
      <c r="N237" s="73"/>
      <c r="O237" s="73"/>
      <c r="P237" s="73"/>
      <c r="Q237" s="73"/>
      <c r="R237" s="73"/>
      <c r="S237" s="73"/>
    </row>
    <row r="238" spans="1:19" s="381" customFormat="1" ht="14" x14ac:dyDescent="0.3">
      <c r="A238" s="208"/>
      <c r="B238" s="380"/>
      <c r="C238" s="2"/>
      <c r="D238" s="2"/>
      <c r="E238" s="2"/>
      <c r="F238" s="2"/>
      <c r="G238" s="2"/>
      <c r="H238" s="73"/>
      <c r="I238" s="73"/>
      <c r="J238" s="73"/>
      <c r="K238" s="73"/>
      <c r="L238" s="73"/>
      <c r="M238" s="73"/>
      <c r="N238" s="73"/>
      <c r="O238" s="73"/>
      <c r="P238" s="73"/>
      <c r="Q238" s="73"/>
      <c r="R238" s="73"/>
      <c r="S238" s="73"/>
    </row>
    <row r="239" spans="1:19" s="381" customFormat="1" ht="14" x14ac:dyDescent="0.3">
      <c r="A239" s="208"/>
      <c r="B239" s="380"/>
      <c r="C239" s="2"/>
      <c r="D239" s="2"/>
      <c r="E239" s="2"/>
      <c r="F239" s="2"/>
      <c r="G239" s="2"/>
      <c r="H239" s="73"/>
      <c r="I239" s="73"/>
      <c r="J239" s="73"/>
      <c r="K239" s="73"/>
      <c r="L239" s="73"/>
      <c r="M239" s="73"/>
      <c r="N239" s="73"/>
      <c r="O239" s="73"/>
      <c r="P239" s="73"/>
      <c r="Q239" s="73"/>
      <c r="R239" s="73"/>
      <c r="S239" s="73"/>
    </row>
    <row r="240" spans="1:19" s="381" customFormat="1" ht="14" x14ac:dyDescent="0.3">
      <c r="A240" s="208"/>
      <c r="B240" s="380"/>
      <c r="C240" s="2"/>
      <c r="D240" s="2"/>
      <c r="E240" s="2"/>
      <c r="F240" s="2"/>
      <c r="G240" s="2"/>
      <c r="H240" s="73"/>
      <c r="I240" s="73"/>
      <c r="J240" s="73"/>
      <c r="K240" s="73"/>
      <c r="L240" s="73"/>
      <c r="M240" s="73"/>
      <c r="N240" s="73"/>
      <c r="O240" s="73"/>
      <c r="P240" s="73"/>
      <c r="Q240" s="73"/>
      <c r="R240" s="73"/>
      <c r="S240" s="73"/>
    </row>
    <row r="241" spans="1:19" s="381" customFormat="1" ht="14" x14ac:dyDescent="0.3">
      <c r="A241" s="208"/>
      <c r="B241" s="380"/>
      <c r="C241" s="2"/>
      <c r="D241" s="2"/>
      <c r="E241" s="2"/>
      <c r="F241" s="2"/>
      <c r="G241" s="2"/>
      <c r="H241" s="73"/>
      <c r="I241" s="73"/>
      <c r="J241" s="73"/>
      <c r="K241" s="73"/>
      <c r="L241" s="73"/>
      <c r="M241" s="73"/>
      <c r="N241" s="73"/>
      <c r="O241" s="73"/>
      <c r="P241" s="73"/>
      <c r="Q241" s="73"/>
      <c r="R241" s="73"/>
      <c r="S241" s="73"/>
    </row>
    <row r="242" spans="1:19" s="381" customFormat="1" ht="14" x14ac:dyDescent="0.3">
      <c r="A242" s="208"/>
      <c r="B242" s="380"/>
      <c r="C242" s="2"/>
      <c r="D242" s="2"/>
      <c r="E242" s="2"/>
      <c r="F242" s="2"/>
      <c r="G242" s="2"/>
      <c r="H242" s="73"/>
      <c r="I242" s="73"/>
      <c r="J242" s="73"/>
      <c r="K242" s="73"/>
      <c r="L242" s="73"/>
      <c r="M242" s="73"/>
      <c r="N242" s="73"/>
      <c r="O242" s="73"/>
      <c r="P242" s="73"/>
      <c r="Q242" s="73"/>
      <c r="R242" s="73"/>
      <c r="S242" s="73"/>
    </row>
    <row r="243" spans="1:19" s="381" customFormat="1" ht="14" x14ac:dyDescent="0.3">
      <c r="A243" s="208"/>
      <c r="B243" s="380"/>
      <c r="C243" s="2"/>
      <c r="D243" s="2"/>
      <c r="E243" s="2"/>
      <c r="F243" s="2"/>
      <c r="G243" s="2"/>
      <c r="H243" s="73"/>
      <c r="I243" s="73"/>
      <c r="J243" s="73"/>
      <c r="K243" s="73"/>
      <c r="L243" s="73"/>
      <c r="M243" s="73"/>
      <c r="N243" s="73"/>
      <c r="O243" s="73"/>
      <c r="P243" s="73"/>
      <c r="Q243" s="73"/>
      <c r="R243" s="73"/>
      <c r="S243" s="73"/>
    </row>
    <row r="244" spans="1:19" s="381" customFormat="1" ht="14" x14ac:dyDescent="0.3">
      <c r="A244" s="208"/>
      <c r="B244" s="380"/>
      <c r="C244" s="2"/>
      <c r="D244" s="2"/>
      <c r="E244" s="2"/>
      <c r="F244" s="2"/>
      <c r="G244" s="2"/>
      <c r="H244" s="73"/>
      <c r="I244" s="73"/>
      <c r="J244" s="73"/>
      <c r="K244" s="73"/>
      <c r="L244" s="73"/>
      <c r="M244" s="73"/>
      <c r="N244" s="73"/>
      <c r="O244" s="73"/>
      <c r="P244" s="73"/>
      <c r="Q244" s="73"/>
      <c r="R244" s="73"/>
      <c r="S244" s="73"/>
    </row>
    <row r="245" spans="1:19" s="381" customFormat="1" ht="14" x14ac:dyDescent="0.3">
      <c r="A245" s="208"/>
      <c r="B245" s="380"/>
      <c r="C245" s="2"/>
      <c r="D245" s="2"/>
      <c r="E245" s="2"/>
      <c r="F245" s="2"/>
      <c r="G245" s="2"/>
      <c r="H245" s="73"/>
      <c r="I245" s="73"/>
      <c r="J245" s="73"/>
      <c r="K245" s="73"/>
      <c r="L245" s="73"/>
      <c r="M245" s="73"/>
      <c r="N245" s="73"/>
      <c r="O245" s="73"/>
      <c r="P245" s="73"/>
      <c r="Q245" s="73"/>
      <c r="R245" s="73"/>
      <c r="S245" s="73"/>
    </row>
    <row r="246" spans="1:19" s="381" customFormat="1" ht="14" x14ac:dyDescent="0.3">
      <c r="A246" s="208"/>
      <c r="B246" s="380"/>
      <c r="C246" s="2"/>
      <c r="D246" s="2"/>
      <c r="E246" s="2"/>
      <c r="F246" s="2"/>
      <c r="G246" s="2"/>
      <c r="H246" s="73"/>
      <c r="I246" s="73"/>
      <c r="J246" s="73"/>
      <c r="K246" s="73"/>
      <c r="L246" s="73"/>
      <c r="M246" s="73"/>
      <c r="N246" s="73"/>
      <c r="O246" s="73"/>
      <c r="P246" s="73"/>
      <c r="Q246" s="73"/>
      <c r="R246" s="73"/>
      <c r="S246" s="73"/>
    </row>
    <row r="247" spans="1:19" s="381" customFormat="1" ht="14" x14ac:dyDescent="0.3">
      <c r="A247" s="208"/>
      <c r="B247" s="380"/>
      <c r="C247" s="2"/>
      <c r="D247" s="2"/>
      <c r="E247" s="2"/>
      <c r="F247" s="2"/>
      <c r="G247" s="2"/>
      <c r="H247" s="73"/>
      <c r="I247" s="73"/>
      <c r="J247" s="73"/>
      <c r="K247" s="73"/>
      <c r="L247" s="73"/>
      <c r="M247" s="73"/>
      <c r="N247" s="73"/>
      <c r="O247" s="73"/>
      <c r="P247" s="73"/>
      <c r="Q247" s="73"/>
      <c r="R247" s="73"/>
      <c r="S247" s="73"/>
    </row>
    <row r="248" spans="1:19" s="381" customFormat="1" ht="14" x14ac:dyDescent="0.3">
      <c r="A248" s="208"/>
      <c r="B248" s="380"/>
      <c r="C248" s="2"/>
      <c r="D248" s="2"/>
      <c r="E248" s="2"/>
      <c r="F248" s="2"/>
      <c r="G248" s="2"/>
      <c r="H248" s="73"/>
      <c r="I248" s="73"/>
      <c r="J248" s="73"/>
      <c r="K248" s="73"/>
      <c r="L248" s="73"/>
      <c r="M248" s="73"/>
      <c r="N248" s="73"/>
      <c r="O248" s="73"/>
      <c r="P248" s="73"/>
      <c r="Q248" s="73"/>
      <c r="R248" s="73"/>
      <c r="S248" s="73"/>
    </row>
    <row r="249" spans="1:19" s="381" customFormat="1" ht="14" x14ac:dyDescent="0.3">
      <c r="A249" s="208"/>
      <c r="B249" s="380"/>
      <c r="C249" s="2"/>
      <c r="D249" s="2"/>
      <c r="E249" s="2"/>
      <c r="F249" s="2"/>
      <c r="G249" s="2"/>
      <c r="H249" s="73"/>
      <c r="I249" s="73"/>
      <c r="J249" s="73"/>
      <c r="K249" s="73"/>
      <c r="L249" s="73"/>
      <c r="M249" s="73"/>
      <c r="N249" s="73"/>
      <c r="O249" s="73"/>
      <c r="P249" s="73"/>
      <c r="Q249" s="73"/>
      <c r="R249" s="73"/>
      <c r="S249" s="73"/>
    </row>
    <row r="250" spans="1:19" s="381" customFormat="1" ht="14" x14ac:dyDescent="0.3">
      <c r="A250" s="208"/>
      <c r="B250" s="380"/>
      <c r="C250" s="2"/>
      <c r="D250" s="2"/>
      <c r="E250" s="2"/>
      <c r="F250" s="2"/>
      <c r="G250" s="2"/>
      <c r="H250" s="73"/>
      <c r="I250" s="73"/>
      <c r="J250" s="73"/>
      <c r="K250" s="73"/>
      <c r="L250" s="73"/>
      <c r="M250" s="73"/>
      <c r="N250" s="73"/>
      <c r="O250" s="73"/>
      <c r="P250" s="73"/>
      <c r="Q250" s="73"/>
      <c r="R250" s="73"/>
      <c r="S250" s="73"/>
    </row>
    <row r="251" spans="1:19" s="381" customFormat="1" ht="14" x14ac:dyDescent="0.3">
      <c r="A251" s="208"/>
      <c r="B251" s="380"/>
      <c r="C251" s="2"/>
      <c r="D251" s="2"/>
      <c r="E251" s="2"/>
      <c r="F251" s="2"/>
      <c r="G251" s="2"/>
      <c r="H251" s="73"/>
      <c r="I251" s="73"/>
      <c r="J251" s="73"/>
      <c r="K251" s="73"/>
      <c r="L251" s="73"/>
      <c r="M251" s="73"/>
      <c r="N251" s="73"/>
      <c r="O251" s="73"/>
      <c r="P251" s="73"/>
      <c r="Q251" s="73"/>
      <c r="R251" s="73"/>
      <c r="S251" s="73"/>
    </row>
    <row r="252" spans="1:19" s="381" customFormat="1" ht="14" x14ac:dyDescent="0.3">
      <c r="A252" s="208"/>
      <c r="B252" s="380"/>
      <c r="C252" s="2"/>
      <c r="D252" s="2"/>
      <c r="E252" s="2"/>
      <c r="F252" s="2"/>
      <c r="G252" s="2"/>
      <c r="H252" s="73"/>
      <c r="I252" s="73"/>
      <c r="J252" s="73"/>
      <c r="K252" s="73"/>
      <c r="L252" s="73"/>
      <c r="M252" s="73"/>
      <c r="N252" s="73"/>
      <c r="O252" s="73"/>
      <c r="P252" s="73"/>
      <c r="Q252" s="73"/>
      <c r="R252" s="73"/>
      <c r="S252" s="73"/>
    </row>
    <row r="253" spans="1:19" s="381" customFormat="1" ht="14" x14ac:dyDescent="0.3">
      <c r="A253" s="208"/>
      <c r="B253" s="380"/>
      <c r="C253" s="2"/>
      <c r="D253" s="2"/>
      <c r="E253" s="2"/>
      <c r="F253" s="2"/>
      <c r="G253" s="2"/>
      <c r="H253" s="73"/>
      <c r="I253" s="73"/>
      <c r="J253" s="73"/>
      <c r="K253" s="73"/>
      <c r="L253" s="73"/>
      <c r="M253" s="73"/>
      <c r="N253" s="73"/>
      <c r="O253" s="73"/>
      <c r="P253" s="73"/>
      <c r="Q253" s="73"/>
      <c r="R253" s="73"/>
      <c r="S253" s="73"/>
    </row>
    <row r="254" spans="1:19" s="381" customFormat="1" ht="14" x14ac:dyDescent="0.3">
      <c r="A254" s="208"/>
      <c r="B254" s="380"/>
      <c r="C254" s="2"/>
      <c r="D254" s="2"/>
      <c r="E254" s="2"/>
      <c r="F254" s="2"/>
      <c r="G254" s="2"/>
      <c r="H254" s="73"/>
      <c r="I254" s="73"/>
      <c r="J254" s="73"/>
      <c r="K254" s="73"/>
      <c r="L254" s="73"/>
      <c r="M254" s="73"/>
      <c r="N254" s="73"/>
      <c r="O254" s="73"/>
      <c r="P254" s="73"/>
      <c r="Q254" s="73"/>
      <c r="R254" s="73"/>
      <c r="S254" s="73"/>
    </row>
    <row r="255" spans="1:19" s="381" customFormat="1" ht="14" x14ac:dyDescent="0.3">
      <c r="A255" s="208"/>
      <c r="B255" s="380"/>
      <c r="C255" s="2"/>
      <c r="D255" s="2"/>
      <c r="E255" s="2"/>
      <c r="F255" s="2"/>
      <c r="G255" s="2"/>
      <c r="H255" s="73"/>
      <c r="I255" s="73"/>
      <c r="J255" s="73"/>
      <c r="K255" s="73"/>
      <c r="L255" s="73"/>
      <c r="M255" s="73"/>
      <c r="N255" s="73"/>
      <c r="O255" s="73"/>
      <c r="P255" s="73"/>
      <c r="Q255" s="73"/>
      <c r="R255" s="73"/>
      <c r="S255" s="73"/>
    </row>
    <row r="256" spans="1:19" s="381" customFormat="1" ht="14" x14ac:dyDescent="0.3">
      <c r="A256" s="208"/>
      <c r="B256" s="380"/>
      <c r="C256" s="2"/>
      <c r="D256" s="2"/>
      <c r="E256" s="2"/>
      <c r="F256" s="2"/>
      <c r="G256" s="2"/>
      <c r="H256" s="73"/>
      <c r="I256" s="73"/>
      <c r="J256" s="73"/>
      <c r="K256" s="73"/>
      <c r="L256" s="73"/>
      <c r="M256" s="73"/>
      <c r="N256" s="73"/>
      <c r="O256" s="73"/>
      <c r="P256" s="73"/>
      <c r="Q256" s="73"/>
      <c r="R256" s="73"/>
      <c r="S256" s="73"/>
    </row>
    <row r="257" spans="1:19" s="381" customFormat="1" ht="14" x14ac:dyDescent="0.3">
      <c r="A257" s="208"/>
      <c r="B257" s="380"/>
      <c r="C257" s="2"/>
      <c r="D257" s="2"/>
      <c r="E257" s="2"/>
      <c r="F257" s="2"/>
      <c r="G257" s="2"/>
      <c r="H257" s="73"/>
      <c r="I257" s="73"/>
      <c r="J257" s="73"/>
      <c r="K257" s="73"/>
      <c r="L257" s="73"/>
      <c r="M257" s="73"/>
      <c r="N257" s="73"/>
      <c r="O257" s="73"/>
      <c r="P257" s="73"/>
      <c r="Q257" s="73"/>
      <c r="R257" s="73"/>
      <c r="S257" s="73"/>
    </row>
    <row r="258" spans="1:19" s="381" customFormat="1" ht="14" x14ac:dyDescent="0.3">
      <c r="A258" s="208"/>
      <c r="B258" s="380"/>
      <c r="C258" s="2"/>
      <c r="D258" s="2"/>
      <c r="E258" s="2"/>
      <c r="F258" s="2"/>
      <c r="G258" s="2"/>
      <c r="H258" s="73"/>
      <c r="I258" s="73"/>
      <c r="J258" s="73"/>
      <c r="K258" s="73"/>
      <c r="L258" s="73"/>
      <c r="M258" s="73"/>
      <c r="N258" s="73"/>
      <c r="O258" s="73"/>
      <c r="P258" s="73"/>
      <c r="Q258" s="73"/>
      <c r="R258" s="73"/>
      <c r="S258" s="73"/>
    </row>
    <row r="259" spans="1:19" s="381" customFormat="1" ht="14" x14ac:dyDescent="0.3">
      <c r="A259" s="208"/>
      <c r="B259" s="380"/>
      <c r="C259" s="2"/>
      <c r="D259" s="2"/>
      <c r="E259" s="2"/>
      <c r="F259" s="2"/>
      <c r="G259" s="2"/>
      <c r="H259" s="73"/>
      <c r="I259" s="73"/>
      <c r="J259" s="73"/>
      <c r="K259" s="73"/>
      <c r="L259" s="73"/>
      <c r="M259" s="73"/>
      <c r="N259" s="73"/>
      <c r="O259" s="73"/>
      <c r="P259" s="73"/>
      <c r="Q259" s="73"/>
      <c r="R259" s="73"/>
      <c r="S259" s="73"/>
    </row>
    <row r="260" spans="1:19" s="381" customFormat="1" ht="14" x14ac:dyDescent="0.3">
      <c r="A260" s="208"/>
      <c r="B260" s="380"/>
      <c r="C260" s="2"/>
      <c r="D260" s="2"/>
      <c r="E260" s="2"/>
      <c r="F260" s="2"/>
      <c r="G260" s="2"/>
      <c r="H260" s="73"/>
      <c r="I260" s="73"/>
      <c r="J260" s="73"/>
      <c r="K260" s="73"/>
      <c r="L260" s="73"/>
      <c r="M260" s="73"/>
      <c r="N260" s="73"/>
      <c r="O260" s="73"/>
      <c r="P260" s="73"/>
      <c r="Q260" s="73"/>
      <c r="R260" s="73"/>
      <c r="S260" s="73"/>
    </row>
    <row r="261" spans="1:19" s="381" customFormat="1" ht="14" x14ac:dyDescent="0.3">
      <c r="A261" s="208"/>
      <c r="B261" s="380"/>
      <c r="C261" s="2"/>
      <c r="D261" s="2"/>
      <c r="E261" s="2"/>
      <c r="F261" s="2"/>
      <c r="G261" s="2"/>
      <c r="H261" s="73"/>
      <c r="I261" s="73"/>
      <c r="J261" s="73"/>
      <c r="K261" s="73"/>
      <c r="L261" s="73"/>
      <c r="M261" s="73"/>
      <c r="N261" s="73"/>
      <c r="O261" s="73"/>
      <c r="P261" s="73"/>
      <c r="Q261" s="73"/>
      <c r="R261" s="73"/>
      <c r="S261" s="73"/>
    </row>
    <row r="262" spans="1:19" s="381" customFormat="1" ht="14" x14ac:dyDescent="0.3">
      <c r="A262" s="208"/>
      <c r="B262" s="380"/>
      <c r="C262" s="2"/>
      <c r="D262" s="2"/>
      <c r="E262" s="2"/>
      <c r="F262" s="2"/>
      <c r="G262" s="2"/>
      <c r="H262" s="73"/>
      <c r="I262" s="73"/>
      <c r="J262" s="73"/>
      <c r="K262" s="73"/>
      <c r="L262" s="73"/>
      <c r="M262" s="73"/>
      <c r="N262" s="73"/>
      <c r="O262" s="73"/>
      <c r="P262" s="73"/>
      <c r="Q262" s="73"/>
      <c r="R262" s="73"/>
      <c r="S262" s="73"/>
    </row>
    <row r="263" spans="1:19" s="381" customFormat="1" ht="14" x14ac:dyDescent="0.3">
      <c r="A263" s="208"/>
      <c r="B263" s="380"/>
      <c r="C263" s="2"/>
      <c r="D263" s="2"/>
      <c r="E263" s="2"/>
      <c r="F263" s="2"/>
      <c r="G263" s="2"/>
      <c r="H263" s="73"/>
      <c r="I263" s="73"/>
      <c r="J263" s="73"/>
      <c r="K263" s="73"/>
      <c r="L263" s="73"/>
      <c r="M263" s="73"/>
      <c r="N263" s="73"/>
      <c r="O263" s="73"/>
      <c r="P263" s="73"/>
      <c r="Q263" s="73"/>
      <c r="R263" s="73"/>
      <c r="S263" s="73"/>
    </row>
    <row r="264" spans="1:19" s="381" customFormat="1" ht="14" x14ac:dyDescent="0.3">
      <c r="A264" s="208"/>
      <c r="B264" s="380"/>
      <c r="C264" s="2"/>
      <c r="D264" s="2"/>
      <c r="E264" s="2"/>
      <c r="F264" s="2"/>
      <c r="G264" s="2"/>
      <c r="H264" s="73"/>
      <c r="I264" s="73"/>
      <c r="J264" s="73"/>
      <c r="K264" s="73"/>
      <c r="L264" s="73"/>
      <c r="M264" s="73"/>
      <c r="N264" s="73"/>
      <c r="O264" s="73"/>
      <c r="P264" s="73"/>
      <c r="Q264" s="73"/>
      <c r="R264" s="73"/>
      <c r="S264" s="73"/>
    </row>
    <row r="265" spans="1:19" s="381" customFormat="1" ht="14" x14ac:dyDescent="0.3">
      <c r="A265" s="208"/>
      <c r="B265" s="380"/>
      <c r="C265" s="2"/>
      <c r="D265" s="2"/>
      <c r="E265" s="2"/>
      <c r="F265" s="2"/>
      <c r="G265" s="2"/>
      <c r="H265" s="73"/>
      <c r="I265" s="73"/>
      <c r="J265" s="73"/>
      <c r="K265" s="73"/>
      <c r="L265" s="73"/>
      <c r="M265" s="73"/>
      <c r="N265" s="73"/>
      <c r="O265" s="73"/>
      <c r="P265" s="73"/>
      <c r="Q265" s="73"/>
      <c r="R265" s="73"/>
      <c r="S265" s="73"/>
    </row>
    <row r="266" spans="1:19" s="381" customFormat="1" ht="14" x14ac:dyDescent="0.3">
      <c r="A266" s="208"/>
      <c r="B266" s="380"/>
      <c r="C266" s="2"/>
      <c r="D266" s="2"/>
      <c r="E266" s="2"/>
      <c r="F266" s="2"/>
      <c r="G266" s="2"/>
      <c r="H266" s="73"/>
      <c r="I266" s="73"/>
      <c r="J266" s="73"/>
      <c r="K266" s="73"/>
      <c r="L266" s="73"/>
      <c r="M266" s="73"/>
      <c r="N266" s="73"/>
      <c r="O266" s="73"/>
      <c r="P266" s="73"/>
      <c r="Q266" s="73"/>
      <c r="R266" s="73"/>
      <c r="S266" s="73"/>
    </row>
    <row r="267" spans="1:19" s="381" customFormat="1" ht="14" x14ac:dyDescent="0.3">
      <c r="A267" s="208"/>
      <c r="B267" s="380"/>
      <c r="C267" s="2"/>
      <c r="D267" s="2"/>
      <c r="E267" s="2"/>
      <c r="F267" s="2"/>
      <c r="G267" s="2"/>
      <c r="H267" s="73"/>
      <c r="I267" s="73"/>
      <c r="J267" s="73"/>
      <c r="K267" s="73"/>
      <c r="L267" s="73"/>
      <c r="M267" s="73"/>
      <c r="N267" s="73"/>
      <c r="O267" s="73"/>
      <c r="P267" s="73"/>
      <c r="Q267" s="73"/>
      <c r="R267" s="73"/>
      <c r="S267" s="73"/>
    </row>
    <row r="268" spans="1:19" s="381" customFormat="1" ht="14" x14ac:dyDescent="0.3">
      <c r="A268" s="208"/>
      <c r="B268" s="380"/>
      <c r="C268" s="2"/>
      <c r="D268" s="2"/>
      <c r="E268" s="2"/>
      <c r="F268" s="2"/>
      <c r="G268" s="2"/>
      <c r="H268" s="73"/>
      <c r="I268" s="73"/>
      <c r="J268" s="73"/>
      <c r="K268" s="73"/>
      <c r="L268" s="73"/>
      <c r="M268" s="73"/>
      <c r="N268" s="73"/>
      <c r="O268" s="73"/>
      <c r="P268" s="73"/>
      <c r="Q268" s="73"/>
      <c r="R268" s="73"/>
      <c r="S268" s="73"/>
    </row>
    <row r="269" spans="1:19" s="381" customFormat="1" ht="14" x14ac:dyDescent="0.3">
      <c r="A269" s="208"/>
      <c r="B269" s="380"/>
      <c r="C269" s="2"/>
      <c r="D269" s="2"/>
      <c r="E269" s="2"/>
      <c r="F269" s="2"/>
      <c r="G269" s="2"/>
      <c r="H269" s="73"/>
      <c r="I269" s="73"/>
      <c r="J269" s="73"/>
      <c r="K269" s="73"/>
      <c r="L269" s="73"/>
      <c r="M269" s="73"/>
      <c r="N269" s="73"/>
      <c r="O269" s="73"/>
      <c r="P269" s="73"/>
      <c r="Q269" s="73"/>
      <c r="R269" s="73"/>
      <c r="S269" s="73"/>
    </row>
    <row r="270" spans="1:19" s="381" customFormat="1" ht="14" x14ac:dyDescent="0.3">
      <c r="A270" s="208"/>
      <c r="B270" s="380"/>
      <c r="C270" s="2"/>
      <c r="D270" s="2"/>
      <c r="E270" s="2"/>
      <c r="F270" s="2"/>
      <c r="G270" s="2"/>
      <c r="H270" s="73"/>
      <c r="I270" s="73"/>
      <c r="J270" s="73"/>
      <c r="K270" s="73"/>
      <c r="L270" s="73"/>
      <c r="M270" s="73"/>
      <c r="N270" s="73"/>
      <c r="O270" s="73"/>
      <c r="P270" s="73"/>
      <c r="Q270" s="73"/>
      <c r="R270" s="73"/>
      <c r="S270" s="73"/>
    </row>
    <row r="271" spans="1:19" s="381" customFormat="1" ht="14" x14ac:dyDescent="0.3">
      <c r="A271" s="208"/>
      <c r="B271" s="380"/>
      <c r="C271" s="2"/>
      <c r="D271" s="2"/>
      <c r="E271" s="2"/>
      <c r="F271" s="2"/>
      <c r="G271" s="2"/>
      <c r="H271" s="73"/>
      <c r="I271" s="73"/>
      <c r="J271" s="73"/>
      <c r="K271" s="73"/>
      <c r="L271" s="73"/>
      <c r="M271" s="73"/>
      <c r="N271" s="73"/>
      <c r="O271" s="73"/>
      <c r="P271" s="73"/>
      <c r="Q271" s="73"/>
      <c r="R271" s="73"/>
      <c r="S271" s="73"/>
    </row>
    <row r="272" spans="1:19" s="381" customFormat="1" ht="14" x14ac:dyDescent="0.3">
      <c r="A272" s="208"/>
      <c r="B272" s="380"/>
      <c r="C272" s="2"/>
      <c r="D272" s="2"/>
      <c r="E272" s="2"/>
      <c r="F272" s="2"/>
      <c r="G272" s="2"/>
      <c r="H272" s="73"/>
      <c r="I272" s="73"/>
      <c r="J272" s="73"/>
      <c r="K272" s="73"/>
      <c r="L272" s="73"/>
      <c r="M272" s="73"/>
      <c r="N272" s="73"/>
      <c r="O272" s="73"/>
      <c r="P272" s="73"/>
      <c r="Q272" s="73"/>
      <c r="R272" s="73"/>
      <c r="S272" s="73"/>
    </row>
    <row r="273" spans="1:19" s="381" customFormat="1" ht="14" x14ac:dyDescent="0.3">
      <c r="A273" s="208"/>
      <c r="B273" s="380"/>
      <c r="C273" s="2"/>
      <c r="D273" s="2"/>
      <c r="E273" s="2"/>
      <c r="F273" s="2"/>
      <c r="G273" s="2"/>
      <c r="H273" s="73"/>
      <c r="I273" s="73"/>
      <c r="J273" s="73"/>
      <c r="K273" s="73"/>
      <c r="L273" s="73"/>
      <c r="M273" s="73"/>
      <c r="N273" s="73"/>
      <c r="O273" s="73"/>
      <c r="P273" s="73"/>
      <c r="Q273" s="73"/>
      <c r="R273" s="73"/>
      <c r="S273" s="73"/>
    </row>
    <row r="274" spans="1:19" s="381" customFormat="1" ht="14" x14ac:dyDescent="0.3">
      <c r="A274" s="208"/>
      <c r="B274" s="380"/>
      <c r="C274" s="2"/>
      <c r="D274" s="2"/>
      <c r="E274" s="2"/>
      <c r="F274" s="2"/>
      <c r="G274" s="2"/>
      <c r="H274" s="73"/>
      <c r="I274" s="73"/>
      <c r="J274" s="73"/>
      <c r="K274" s="73"/>
      <c r="L274" s="73"/>
      <c r="M274" s="73"/>
      <c r="N274" s="73"/>
      <c r="O274" s="73"/>
      <c r="P274" s="73"/>
      <c r="Q274" s="73"/>
      <c r="R274" s="73"/>
      <c r="S274" s="73"/>
    </row>
    <row r="275" spans="1:19" s="381" customFormat="1" ht="14" x14ac:dyDescent="0.3">
      <c r="A275" s="208"/>
      <c r="B275" s="380"/>
      <c r="C275" s="2"/>
      <c r="D275" s="2"/>
      <c r="E275" s="2"/>
      <c r="F275" s="2"/>
      <c r="G275" s="2"/>
      <c r="H275" s="73"/>
      <c r="I275" s="73"/>
      <c r="J275" s="73"/>
      <c r="K275" s="73"/>
      <c r="L275" s="73"/>
      <c r="M275" s="73"/>
      <c r="N275" s="73"/>
      <c r="O275" s="73"/>
      <c r="P275" s="73"/>
      <c r="Q275" s="73"/>
      <c r="R275" s="73"/>
      <c r="S275" s="73"/>
    </row>
    <row r="276" spans="1:19" s="381" customFormat="1" ht="14" x14ac:dyDescent="0.3">
      <c r="A276" s="208"/>
      <c r="B276" s="380"/>
      <c r="C276" s="2"/>
      <c r="D276" s="2"/>
      <c r="E276" s="2"/>
      <c r="F276" s="2"/>
      <c r="G276" s="2"/>
      <c r="H276" s="73"/>
      <c r="I276" s="73"/>
      <c r="J276" s="73"/>
      <c r="K276" s="73"/>
      <c r="L276" s="73"/>
      <c r="M276" s="73"/>
      <c r="N276" s="73"/>
      <c r="O276" s="73"/>
      <c r="P276" s="73"/>
      <c r="Q276" s="73"/>
      <c r="R276" s="73"/>
      <c r="S276" s="73"/>
    </row>
    <row r="277" spans="1:19" s="381" customFormat="1" ht="14" x14ac:dyDescent="0.3">
      <c r="A277" s="208"/>
      <c r="B277" s="380"/>
      <c r="C277" s="2"/>
      <c r="D277" s="2"/>
      <c r="E277" s="2"/>
      <c r="F277" s="2"/>
      <c r="G277" s="2"/>
      <c r="H277" s="73"/>
      <c r="I277" s="73"/>
      <c r="J277" s="73"/>
      <c r="K277" s="73"/>
      <c r="L277" s="73"/>
      <c r="M277" s="73"/>
      <c r="N277" s="73"/>
      <c r="O277" s="73"/>
      <c r="P277" s="73"/>
      <c r="Q277" s="73"/>
      <c r="R277" s="73"/>
      <c r="S277" s="73"/>
    </row>
    <row r="278" spans="1:19" s="381" customFormat="1" ht="14" x14ac:dyDescent="0.3">
      <c r="A278" s="208"/>
      <c r="B278" s="380"/>
      <c r="C278" s="2"/>
      <c r="D278" s="2"/>
      <c r="E278" s="2"/>
      <c r="F278" s="2"/>
      <c r="G278" s="2"/>
      <c r="H278" s="73"/>
      <c r="I278" s="73"/>
      <c r="J278" s="73"/>
      <c r="K278" s="73"/>
      <c r="L278" s="73"/>
      <c r="M278" s="73"/>
      <c r="N278" s="73"/>
      <c r="O278" s="73"/>
      <c r="P278" s="73"/>
      <c r="Q278" s="73"/>
      <c r="R278" s="73"/>
      <c r="S278" s="73"/>
    </row>
    <row r="279" spans="1:19" s="381" customFormat="1" ht="14" x14ac:dyDescent="0.3">
      <c r="A279" s="208"/>
      <c r="B279" s="380"/>
      <c r="C279" s="2"/>
      <c r="D279" s="2"/>
      <c r="E279" s="2"/>
      <c r="F279" s="2"/>
      <c r="G279" s="2"/>
      <c r="H279" s="73"/>
      <c r="I279" s="73"/>
      <c r="J279" s="73"/>
      <c r="K279" s="73"/>
      <c r="L279" s="73"/>
      <c r="M279" s="73"/>
      <c r="N279" s="73"/>
      <c r="O279" s="73"/>
      <c r="P279" s="73"/>
      <c r="Q279" s="73"/>
      <c r="R279" s="73"/>
      <c r="S279" s="73"/>
    </row>
    <row r="280" spans="1:19" s="381" customFormat="1" ht="14" x14ac:dyDescent="0.3">
      <c r="A280" s="208"/>
      <c r="B280" s="380"/>
      <c r="C280" s="2"/>
      <c r="D280" s="2"/>
      <c r="E280" s="2"/>
      <c r="F280" s="2"/>
      <c r="G280" s="2"/>
      <c r="H280" s="73"/>
      <c r="I280" s="73"/>
      <c r="J280" s="73"/>
      <c r="K280" s="73"/>
      <c r="L280" s="73"/>
      <c r="M280" s="73"/>
      <c r="N280" s="73"/>
      <c r="O280" s="73"/>
      <c r="P280" s="73"/>
      <c r="Q280" s="73"/>
      <c r="R280" s="73"/>
      <c r="S280" s="73"/>
    </row>
    <row r="281" spans="1:19" s="381" customFormat="1" ht="14" x14ac:dyDescent="0.3">
      <c r="A281" s="208"/>
      <c r="B281" s="380"/>
      <c r="C281" s="2"/>
      <c r="D281" s="2"/>
      <c r="E281" s="2"/>
      <c r="F281" s="2"/>
      <c r="G281" s="2"/>
      <c r="H281" s="73"/>
      <c r="I281" s="73"/>
      <c r="J281" s="73"/>
      <c r="K281" s="73"/>
      <c r="L281" s="73"/>
      <c r="M281" s="73"/>
      <c r="N281" s="73"/>
      <c r="O281" s="73"/>
      <c r="P281" s="73"/>
      <c r="Q281" s="73"/>
      <c r="R281" s="73"/>
      <c r="S281" s="73"/>
    </row>
    <row r="282" spans="1:19" s="381" customFormat="1" ht="14" x14ac:dyDescent="0.3">
      <c r="A282" s="208"/>
      <c r="B282" s="380"/>
      <c r="C282" s="2"/>
      <c r="D282" s="2"/>
      <c r="E282" s="2"/>
      <c r="F282" s="2"/>
      <c r="G282" s="2"/>
      <c r="H282" s="73"/>
      <c r="I282" s="73"/>
      <c r="J282" s="73"/>
      <c r="K282" s="73"/>
      <c r="L282" s="73"/>
      <c r="M282" s="73"/>
      <c r="N282" s="73"/>
      <c r="O282" s="73"/>
      <c r="P282" s="73"/>
      <c r="Q282" s="73"/>
      <c r="R282" s="73"/>
      <c r="S282" s="73"/>
    </row>
    <row r="283" spans="1:19" s="381" customFormat="1" ht="14" x14ac:dyDescent="0.3">
      <c r="A283" s="208"/>
      <c r="B283" s="380"/>
      <c r="C283" s="2"/>
      <c r="D283" s="2"/>
      <c r="E283" s="2"/>
      <c r="F283" s="2"/>
      <c r="G283" s="2"/>
      <c r="H283" s="73"/>
      <c r="I283" s="73"/>
      <c r="J283" s="73"/>
      <c r="K283" s="73"/>
      <c r="L283" s="73"/>
      <c r="M283" s="73"/>
      <c r="N283" s="73"/>
      <c r="O283" s="73"/>
      <c r="P283" s="73"/>
      <c r="Q283" s="73"/>
      <c r="R283" s="73"/>
      <c r="S283" s="73"/>
    </row>
    <row r="284" spans="1:19" s="381" customFormat="1" ht="14" x14ac:dyDescent="0.3">
      <c r="A284" s="208"/>
      <c r="B284" s="380"/>
      <c r="C284" s="2"/>
      <c r="D284" s="2"/>
      <c r="E284" s="2"/>
      <c r="F284" s="2"/>
      <c r="G284" s="2"/>
      <c r="H284" s="73"/>
      <c r="I284" s="73"/>
      <c r="J284" s="73"/>
      <c r="K284" s="73"/>
      <c r="L284" s="73"/>
      <c r="M284" s="73"/>
      <c r="N284" s="73"/>
      <c r="O284" s="73"/>
      <c r="P284" s="73"/>
      <c r="Q284" s="73"/>
      <c r="R284" s="73"/>
      <c r="S284" s="73"/>
    </row>
    <row r="285" spans="1:19" s="381" customFormat="1" ht="14" x14ac:dyDescent="0.3">
      <c r="A285" s="208"/>
      <c r="B285" s="380"/>
      <c r="C285" s="2"/>
      <c r="D285" s="2"/>
      <c r="E285" s="2"/>
      <c r="F285" s="2"/>
      <c r="G285" s="2"/>
      <c r="H285" s="73"/>
      <c r="I285" s="73"/>
      <c r="J285" s="73"/>
      <c r="K285" s="73"/>
      <c r="L285" s="73"/>
      <c r="M285" s="73"/>
      <c r="N285" s="73"/>
      <c r="O285" s="73"/>
      <c r="P285" s="73"/>
      <c r="Q285" s="73"/>
      <c r="R285" s="73"/>
      <c r="S285" s="73"/>
    </row>
    <row r="286" spans="1:19" s="381" customFormat="1" ht="14" x14ac:dyDescent="0.3">
      <c r="A286" s="208"/>
      <c r="B286" s="380"/>
      <c r="C286" s="2"/>
      <c r="D286" s="2"/>
      <c r="E286" s="2"/>
      <c r="F286" s="2"/>
      <c r="G286" s="2"/>
      <c r="H286" s="73"/>
      <c r="I286" s="73"/>
      <c r="J286" s="73"/>
      <c r="K286" s="73"/>
      <c r="L286" s="73"/>
      <c r="M286" s="73"/>
      <c r="N286" s="73"/>
      <c r="O286" s="73"/>
      <c r="P286" s="73"/>
      <c r="Q286" s="73"/>
      <c r="R286" s="73"/>
      <c r="S286" s="73"/>
    </row>
    <row r="287" spans="1:19" s="381" customFormat="1" ht="14" x14ac:dyDescent="0.3">
      <c r="A287" s="208"/>
      <c r="B287" s="380"/>
      <c r="C287" s="2"/>
      <c r="D287" s="2"/>
      <c r="E287" s="2"/>
      <c r="F287" s="2"/>
      <c r="G287" s="2"/>
      <c r="H287" s="73"/>
      <c r="I287" s="73"/>
      <c r="J287" s="73"/>
      <c r="K287" s="73"/>
      <c r="L287" s="73"/>
      <c r="M287" s="73"/>
      <c r="N287" s="73"/>
      <c r="O287" s="73"/>
      <c r="P287" s="73"/>
      <c r="Q287" s="73"/>
      <c r="R287" s="73"/>
      <c r="S287" s="73"/>
    </row>
    <row r="288" spans="1:19" s="381" customFormat="1" ht="14" x14ac:dyDescent="0.3">
      <c r="A288" s="208"/>
      <c r="B288" s="380"/>
      <c r="C288" s="2"/>
      <c r="D288" s="2"/>
      <c r="E288" s="2"/>
      <c r="F288" s="2"/>
      <c r="G288" s="2"/>
      <c r="H288" s="73"/>
      <c r="I288" s="73"/>
      <c r="J288" s="73"/>
      <c r="K288" s="73"/>
      <c r="L288" s="73"/>
      <c r="M288" s="73"/>
      <c r="N288" s="73"/>
      <c r="O288" s="73"/>
      <c r="P288" s="73"/>
      <c r="Q288" s="73"/>
      <c r="R288" s="73"/>
      <c r="S288" s="73"/>
    </row>
    <row r="289" spans="1:19" s="381" customFormat="1" ht="14" x14ac:dyDescent="0.3">
      <c r="A289" s="208"/>
      <c r="B289" s="380"/>
      <c r="C289" s="2"/>
      <c r="D289" s="2"/>
      <c r="E289" s="2"/>
      <c r="F289" s="2"/>
      <c r="G289" s="2"/>
      <c r="H289" s="73"/>
      <c r="I289" s="73"/>
      <c r="J289" s="73"/>
      <c r="K289" s="73"/>
      <c r="L289" s="73"/>
      <c r="M289" s="73"/>
      <c r="N289" s="73"/>
      <c r="O289" s="73"/>
      <c r="P289" s="73"/>
      <c r="Q289" s="73"/>
      <c r="R289" s="73"/>
      <c r="S289" s="73"/>
    </row>
    <row r="290" spans="1:19" s="381" customFormat="1" ht="14" x14ac:dyDescent="0.3">
      <c r="A290" s="208"/>
      <c r="B290" s="380"/>
      <c r="C290" s="2"/>
      <c r="D290" s="2"/>
      <c r="E290" s="2"/>
      <c r="F290" s="2"/>
      <c r="G290" s="2"/>
      <c r="H290" s="73"/>
      <c r="I290" s="73"/>
      <c r="J290" s="73"/>
      <c r="K290" s="73"/>
      <c r="L290" s="73"/>
      <c r="M290" s="73"/>
      <c r="N290" s="73"/>
      <c r="O290" s="73"/>
      <c r="P290" s="73"/>
      <c r="Q290" s="73"/>
      <c r="R290" s="73"/>
      <c r="S290" s="73"/>
    </row>
    <row r="291" spans="1:19" s="381" customFormat="1" ht="14" x14ac:dyDescent="0.3">
      <c r="A291" s="208"/>
      <c r="B291" s="380"/>
      <c r="C291" s="2"/>
      <c r="D291" s="2"/>
      <c r="E291" s="2"/>
      <c r="F291" s="2"/>
      <c r="G291" s="2"/>
      <c r="H291" s="73"/>
      <c r="I291" s="73"/>
      <c r="J291" s="73"/>
      <c r="K291" s="73"/>
      <c r="L291" s="73"/>
      <c r="M291" s="73"/>
      <c r="N291" s="73"/>
      <c r="O291" s="73"/>
      <c r="P291" s="73"/>
      <c r="Q291" s="73"/>
      <c r="R291" s="73"/>
      <c r="S291" s="73"/>
    </row>
    <row r="292" spans="1:19" s="381" customFormat="1" ht="14" x14ac:dyDescent="0.3">
      <c r="A292" s="208"/>
      <c r="B292" s="380"/>
      <c r="C292" s="2"/>
      <c r="D292" s="2"/>
      <c r="E292" s="2"/>
      <c r="F292" s="2"/>
      <c r="G292" s="2"/>
      <c r="H292" s="73"/>
      <c r="I292" s="73"/>
      <c r="J292" s="73"/>
      <c r="K292" s="73"/>
      <c r="L292" s="73"/>
      <c r="M292" s="73"/>
      <c r="N292" s="73"/>
      <c r="O292" s="73"/>
      <c r="P292" s="73"/>
      <c r="Q292" s="73"/>
      <c r="R292" s="73"/>
      <c r="S292" s="73"/>
    </row>
    <row r="293" spans="1:19" s="381" customFormat="1" ht="14" x14ac:dyDescent="0.3">
      <c r="A293" s="208"/>
      <c r="B293" s="380"/>
      <c r="C293" s="2"/>
      <c r="D293" s="2"/>
      <c r="E293" s="2"/>
      <c r="F293" s="2"/>
      <c r="G293" s="2"/>
      <c r="H293" s="73"/>
      <c r="I293" s="73"/>
      <c r="J293" s="73"/>
      <c r="K293" s="73"/>
      <c r="L293" s="73"/>
      <c r="M293" s="73"/>
      <c r="N293" s="73"/>
      <c r="O293" s="73"/>
      <c r="P293" s="73"/>
      <c r="Q293" s="73"/>
      <c r="R293" s="73"/>
      <c r="S293" s="73"/>
    </row>
    <row r="294" spans="1:19" s="381" customFormat="1" ht="14" x14ac:dyDescent="0.3">
      <c r="A294" s="208"/>
      <c r="B294" s="380"/>
      <c r="C294" s="2"/>
      <c r="D294" s="2"/>
      <c r="E294" s="2"/>
      <c r="F294" s="2"/>
      <c r="G294" s="2"/>
      <c r="H294" s="73"/>
      <c r="I294" s="73"/>
      <c r="J294" s="73"/>
      <c r="K294" s="73"/>
      <c r="L294" s="73"/>
      <c r="M294" s="73"/>
      <c r="N294" s="73"/>
      <c r="O294" s="73"/>
      <c r="P294" s="73"/>
      <c r="Q294" s="73"/>
      <c r="R294" s="73"/>
      <c r="S294" s="73"/>
    </row>
    <row r="295" spans="1:19" s="381" customFormat="1" ht="14" x14ac:dyDescent="0.3">
      <c r="A295" s="208"/>
      <c r="B295" s="380"/>
      <c r="C295" s="2"/>
      <c r="D295" s="2"/>
      <c r="E295" s="2"/>
      <c r="F295" s="2"/>
      <c r="G295" s="2"/>
      <c r="H295" s="73"/>
      <c r="I295" s="73"/>
      <c r="J295" s="73"/>
      <c r="K295" s="73"/>
      <c r="L295" s="73"/>
      <c r="M295" s="73"/>
      <c r="N295" s="73"/>
      <c r="O295" s="73"/>
      <c r="P295" s="73"/>
      <c r="Q295" s="73"/>
      <c r="R295" s="73"/>
      <c r="S295" s="73"/>
    </row>
    <row r="296" spans="1:19" s="381" customFormat="1" ht="14" x14ac:dyDescent="0.3">
      <c r="A296" s="208"/>
      <c r="B296" s="380"/>
      <c r="C296" s="2"/>
      <c r="D296" s="2"/>
      <c r="E296" s="2"/>
      <c r="F296" s="2"/>
      <c r="G296" s="2"/>
      <c r="H296" s="73"/>
      <c r="I296" s="73"/>
      <c r="J296" s="73"/>
      <c r="K296" s="73"/>
      <c r="L296" s="73"/>
      <c r="M296" s="73"/>
      <c r="N296" s="73"/>
      <c r="O296" s="73"/>
      <c r="P296" s="73"/>
      <c r="Q296" s="73"/>
      <c r="R296" s="73"/>
      <c r="S296" s="73"/>
    </row>
    <row r="297" spans="1:19" s="381" customFormat="1" ht="14" x14ac:dyDescent="0.3">
      <c r="A297" s="208"/>
      <c r="B297" s="380"/>
      <c r="C297" s="2"/>
      <c r="D297" s="2"/>
      <c r="E297" s="2"/>
      <c r="F297" s="2"/>
      <c r="G297" s="2"/>
      <c r="H297" s="73"/>
      <c r="I297" s="73"/>
      <c r="J297" s="73"/>
      <c r="K297" s="73"/>
      <c r="L297" s="73"/>
      <c r="M297" s="73"/>
      <c r="N297" s="73"/>
      <c r="O297" s="73"/>
      <c r="P297" s="73"/>
      <c r="Q297" s="73"/>
      <c r="R297" s="73"/>
      <c r="S297" s="73"/>
    </row>
    <row r="298" spans="1:19" s="381" customFormat="1" ht="14" x14ac:dyDescent="0.3">
      <c r="A298" s="208"/>
      <c r="B298" s="380"/>
      <c r="C298" s="2"/>
      <c r="D298" s="2"/>
      <c r="E298" s="2"/>
      <c r="F298" s="2"/>
      <c r="G298" s="2"/>
      <c r="H298" s="73"/>
      <c r="I298" s="73"/>
      <c r="J298" s="73"/>
      <c r="K298" s="73"/>
      <c r="L298" s="73"/>
      <c r="M298" s="73"/>
      <c r="N298" s="73"/>
      <c r="O298" s="73"/>
      <c r="P298" s="73"/>
      <c r="Q298" s="73"/>
      <c r="R298" s="73"/>
      <c r="S298" s="73"/>
    </row>
    <row r="299" spans="1:19" s="381" customFormat="1" ht="14" x14ac:dyDescent="0.3">
      <c r="A299" s="208"/>
      <c r="B299" s="380"/>
      <c r="C299" s="2"/>
      <c r="D299" s="2"/>
      <c r="E299" s="2"/>
      <c r="F299" s="2"/>
      <c r="G299" s="2"/>
      <c r="H299" s="73"/>
      <c r="I299" s="73"/>
      <c r="J299" s="73"/>
      <c r="K299" s="73"/>
      <c r="L299" s="73"/>
      <c r="M299" s="73"/>
      <c r="N299" s="73"/>
      <c r="O299" s="73"/>
      <c r="P299" s="73"/>
      <c r="Q299" s="73"/>
      <c r="R299" s="73"/>
      <c r="S299" s="73"/>
    </row>
    <row r="300" spans="1:19" s="381" customFormat="1" ht="14" x14ac:dyDescent="0.3">
      <c r="A300" s="208"/>
      <c r="B300" s="380"/>
      <c r="C300" s="2"/>
      <c r="D300" s="2"/>
      <c r="E300" s="2"/>
      <c r="F300" s="2"/>
      <c r="G300" s="2"/>
      <c r="H300" s="73"/>
      <c r="I300" s="73"/>
      <c r="J300" s="73"/>
      <c r="K300" s="73"/>
      <c r="L300" s="73"/>
      <c r="M300" s="73"/>
      <c r="N300" s="73"/>
      <c r="O300" s="73"/>
      <c r="P300" s="73"/>
      <c r="Q300" s="73"/>
      <c r="R300" s="73"/>
      <c r="S300" s="73"/>
    </row>
    <row r="301" spans="1:19" s="381" customFormat="1" ht="14" x14ac:dyDescent="0.3">
      <c r="A301" s="208"/>
      <c r="B301" s="380"/>
      <c r="C301" s="2"/>
      <c r="D301" s="2"/>
      <c r="E301" s="2"/>
      <c r="F301" s="2"/>
      <c r="G301" s="2"/>
      <c r="H301" s="73"/>
      <c r="I301" s="73"/>
      <c r="J301" s="73"/>
      <c r="K301" s="73"/>
      <c r="L301" s="73"/>
      <c r="M301" s="73"/>
      <c r="N301" s="73"/>
      <c r="O301" s="73"/>
      <c r="P301" s="73"/>
      <c r="Q301" s="73"/>
      <c r="R301" s="73"/>
      <c r="S301" s="73"/>
    </row>
    <row r="302" spans="1:19" s="381" customFormat="1" ht="14" x14ac:dyDescent="0.3">
      <c r="A302" s="208"/>
      <c r="B302" s="380"/>
      <c r="C302" s="2"/>
      <c r="D302" s="2"/>
      <c r="E302" s="2"/>
      <c r="F302" s="2"/>
      <c r="G302" s="2"/>
      <c r="H302" s="73"/>
      <c r="I302" s="73"/>
      <c r="J302" s="73"/>
      <c r="K302" s="73"/>
      <c r="L302" s="73"/>
      <c r="M302" s="73"/>
      <c r="N302" s="73"/>
      <c r="O302" s="73"/>
      <c r="P302" s="73"/>
      <c r="Q302" s="73"/>
      <c r="R302" s="73"/>
      <c r="S302" s="73"/>
    </row>
    <row r="303" spans="1:19" s="381" customFormat="1" ht="14" x14ac:dyDescent="0.3">
      <c r="A303" s="208"/>
      <c r="B303" s="380"/>
      <c r="C303" s="2"/>
      <c r="D303" s="2"/>
      <c r="E303" s="2"/>
      <c r="F303" s="2"/>
      <c r="G303" s="2"/>
      <c r="H303" s="73"/>
      <c r="I303" s="73"/>
      <c r="J303" s="73"/>
      <c r="K303" s="73"/>
      <c r="L303" s="73"/>
      <c r="M303" s="73"/>
      <c r="N303" s="73"/>
      <c r="O303" s="73"/>
      <c r="P303" s="73"/>
      <c r="Q303" s="73"/>
      <c r="R303" s="73"/>
      <c r="S303" s="73"/>
    </row>
    <row r="304" spans="1:19" s="381" customFormat="1" ht="14" x14ac:dyDescent="0.3">
      <c r="A304" s="208"/>
      <c r="B304" s="380"/>
      <c r="C304" s="2"/>
      <c r="D304" s="2"/>
      <c r="E304" s="2"/>
      <c r="F304" s="2"/>
      <c r="G304" s="2"/>
      <c r="H304" s="73"/>
      <c r="I304" s="73"/>
      <c r="J304" s="73"/>
      <c r="K304" s="73"/>
      <c r="L304" s="73"/>
      <c r="M304" s="73"/>
      <c r="N304" s="73"/>
      <c r="O304" s="73"/>
      <c r="P304" s="73"/>
      <c r="Q304" s="73"/>
      <c r="R304" s="73"/>
      <c r="S304" s="73"/>
    </row>
    <row r="305" spans="1:19" s="381" customFormat="1" ht="14" x14ac:dyDescent="0.3">
      <c r="A305" s="208"/>
      <c r="B305" s="380"/>
      <c r="C305" s="2"/>
      <c r="D305" s="2"/>
      <c r="E305" s="2"/>
      <c r="F305" s="2"/>
      <c r="G305" s="2"/>
      <c r="H305" s="73"/>
      <c r="I305" s="73"/>
      <c r="J305" s="73"/>
      <c r="K305" s="73"/>
      <c r="L305" s="73"/>
      <c r="M305" s="73"/>
      <c r="N305" s="73"/>
      <c r="O305" s="73"/>
      <c r="P305" s="73"/>
      <c r="Q305" s="73"/>
      <c r="R305" s="73"/>
      <c r="S305" s="73"/>
    </row>
    <row r="306" spans="1:19" s="381" customFormat="1" ht="14" x14ac:dyDescent="0.3">
      <c r="A306" s="208"/>
      <c r="B306" s="380"/>
      <c r="C306" s="2"/>
      <c r="D306" s="2"/>
      <c r="E306" s="2"/>
      <c r="F306" s="2"/>
      <c r="G306" s="2"/>
      <c r="H306" s="73"/>
      <c r="I306" s="73"/>
      <c r="J306" s="73"/>
      <c r="K306" s="73"/>
      <c r="L306" s="73"/>
      <c r="M306" s="73"/>
      <c r="N306" s="73"/>
      <c r="O306" s="73"/>
      <c r="P306" s="73"/>
      <c r="Q306" s="73"/>
      <c r="R306" s="73"/>
      <c r="S306" s="73"/>
    </row>
    <row r="307" spans="1:19" s="381" customFormat="1" ht="14" x14ac:dyDescent="0.3">
      <c r="A307" s="208"/>
      <c r="B307" s="380"/>
      <c r="C307" s="2"/>
      <c r="D307" s="2"/>
      <c r="E307" s="2"/>
      <c r="F307" s="2"/>
      <c r="G307" s="2"/>
      <c r="H307" s="73"/>
      <c r="I307" s="73"/>
      <c r="J307" s="73"/>
      <c r="K307" s="73"/>
      <c r="L307" s="73"/>
      <c r="M307" s="73"/>
      <c r="N307" s="73"/>
      <c r="O307" s="73"/>
      <c r="P307" s="73"/>
      <c r="Q307" s="73"/>
      <c r="R307" s="73"/>
      <c r="S307" s="73"/>
    </row>
    <row r="308" spans="1:19" s="381" customFormat="1" ht="14" x14ac:dyDescent="0.3">
      <c r="A308" s="208"/>
      <c r="B308" s="380"/>
      <c r="C308" s="2"/>
      <c r="D308" s="2"/>
      <c r="E308" s="2"/>
      <c r="F308" s="2"/>
      <c r="G308" s="2"/>
      <c r="H308" s="73"/>
      <c r="I308" s="73"/>
      <c r="J308" s="73"/>
      <c r="K308" s="73"/>
      <c r="L308" s="73"/>
      <c r="M308" s="73"/>
      <c r="N308" s="73"/>
      <c r="O308" s="73"/>
      <c r="P308" s="73"/>
      <c r="Q308" s="73"/>
      <c r="R308" s="73"/>
      <c r="S308" s="73"/>
    </row>
    <row r="309" spans="1:19" s="381" customFormat="1" ht="14" x14ac:dyDescent="0.3">
      <c r="A309" s="208"/>
      <c r="B309" s="380"/>
      <c r="C309" s="2"/>
      <c r="D309" s="2"/>
      <c r="E309" s="2"/>
      <c r="F309" s="2"/>
      <c r="G309" s="2"/>
      <c r="H309" s="73"/>
      <c r="I309" s="73"/>
      <c r="J309" s="73"/>
      <c r="K309" s="73"/>
      <c r="L309" s="73"/>
      <c r="M309" s="73"/>
      <c r="N309" s="73"/>
      <c r="O309" s="73"/>
      <c r="P309" s="73"/>
      <c r="Q309" s="73"/>
      <c r="R309" s="73"/>
      <c r="S309" s="73"/>
    </row>
    <row r="310" spans="1:19" s="381" customFormat="1" ht="14" x14ac:dyDescent="0.3">
      <c r="A310" s="208"/>
      <c r="B310" s="380"/>
      <c r="C310" s="2"/>
      <c r="D310" s="2"/>
      <c r="E310" s="2"/>
      <c r="F310" s="2"/>
      <c r="G310" s="2"/>
      <c r="H310" s="73"/>
      <c r="I310" s="73"/>
      <c r="J310" s="73"/>
      <c r="K310" s="73"/>
      <c r="L310" s="73"/>
      <c r="M310" s="73"/>
      <c r="N310" s="73"/>
      <c r="O310" s="73"/>
      <c r="P310" s="73"/>
      <c r="Q310" s="73"/>
      <c r="R310" s="73"/>
      <c r="S310" s="73"/>
    </row>
    <row r="311" spans="1:19" s="381" customFormat="1" ht="14" x14ac:dyDescent="0.3">
      <c r="A311" s="208"/>
      <c r="B311" s="380"/>
      <c r="C311" s="2"/>
      <c r="D311" s="2"/>
      <c r="E311" s="2"/>
      <c r="F311" s="2"/>
      <c r="G311" s="2"/>
      <c r="H311" s="73"/>
      <c r="I311" s="73"/>
      <c r="J311" s="73"/>
      <c r="K311" s="73"/>
      <c r="L311" s="73"/>
      <c r="M311" s="73"/>
      <c r="N311" s="73"/>
      <c r="O311" s="73"/>
      <c r="P311" s="73"/>
      <c r="Q311" s="73"/>
      <c r="R311" s="73"/>
      <c r="S311" s="73"/>
    </row>
    <row r="312" spans="1:19" s="381" customFormat="1" ht="14" x14ac:dyDescent="0.3">
      <c r="A312" s="208"/>
      <c r="B312" s="380"/>
      <c r="C312" s="2"/>
      <c r="D312" s="2"/>
      <c r="E312" s="2"/>
      <c r="F312" s="2"/>
      <c r="G312" s="2"/>
      <c r="H312" s="73"/>
      <c r="I312" s="73"/>
      <c r="J312" s="73"/>
      <c r="K312" s="73"/>
      <c r="L312" s="73"/>
      <c r="M312" s="73"/>
      <c r="N312" s="73"/>
      <c r="O312" s="73"/>
      <c r="P312" s="73"/>
      <c r="Q312" s="73"/>
      <c r="R312" s="73"/>
      <c r="S312" s="73"/>
    </row>
    <row r="313" spans="1:19" s="381" customFormat="1" ht="14" x14ac:dyDescent="0.3">
      <c r="A313" s="208"/>
      <c r="B313" s="380"/>
      <c r="C313" s="2"/>
      <c r="D313" s="2"/>
      <c r="E313" s="2"/>
      <c r="F313" s="2"/>
      <c r="G313" s="2"/>
      <c r="H313" s="73"/>
      <c r="I313" s="73"/>
      <c r="J313" s="73"/>
      <c r="K313" s="73"/>
      <c r="L313" s="73"/>
      <c r="M313" s="73"/>
      <c r="N313" s="73"/>
      <c r="O313" s="73"/>
      <c r="P313" s="73"/>
      <c r="Q313" s="73"/>
      <c r="R313" s="73"/>
      <c r="S313" s="73"/>
    </row>
    <row r="314" spans="1:19" s="381" customFormat="1" ht="14" x14ac:dyDescent="0.3">
      <c r="A314" s="208"/>
      <c r="B314" s="380"/>
      <c r="C314" s="2"/>
      <c r="D314" s="2"/>
      <c r="E314" s="2"/>
      <c r="F314" s="2"/>
      <c r="G314" s="2"/>
      <c r="H314" s="73"/>
      <c r="I314" s="73"/>
      <c r="J314" s="73"/>
      <c r="K314" s="73"/>
      <c r="L314" s="73"/>
      <c r="M314" s="73"/>
      <c r="N314" s="73"/>
      <c r="O314" s="73"/>
      <c r="P314" s="73"/>
      <c r="Q314" s="73"/>
      <c r="R314" s="73"/>
      <c r="S314" s="73"/>
    </row>
    <row r="315" spans="1:19" s="381" customFormat="1" ht="14" x14ac:dyDescent="0.3">
      <c r="A315" s="208"/>
      <c r="B315" s="380"/>
      <c r="C315" s="2"/>
      <c r="D315" s="2"/>
      <c r="E315" s="2"/>
      <c r="F315" s="2"/>
      <c r="G315" s="2"/>
      <c r="H315" s="73"/>
      <c r="I315" s="73"/>
      <c r="J315" s="73"/>
      <c r="K315" s="73"/>
      <c r="L315" s="73"/>
      <c r="M315" s="73"/>
      <c r="N315" s="73"/>
      <c r="O315" s="73"/>
      <c r="P315" s="73"/>
      <c r="Q315" s="73"/>
      <c r="R315" s="73"/>
      <c r="S315" s="73"/>
    </row>
    <row r="316" spans="1:19" s="381" customFormat="1" ht="14" x14ac:dyDescent="0.3">
      <c r="A316" s="208"/>
      <c r="B316" s="380"/>
      <c r="C316" s="2"/>
      <c r="D316" s="2"/>
      <c r="E316" s="2"/>
      <c r="F316" s="2"/>
      <c r="G316" s="2"/>
      <c r="H316" s="73"/>
      <c r="I316" s="73"/>
      <c r="J316" s="73"/>
      <c r="K316" s="73"/>
      <c r="L316" s="73"/>
      <c r="M316" s="73"/>
      <c r="N316" s="73"/>
      <c r="O316" s="73"/>
      <c r="P316" s="73"/>
      <c r="Q316" s="73"/>
      <c r="R316" s="73"/>
      <c r="S316" s="73"/>
    </row>
    <row r="317" spans="1:19" s="381" customFormat="1" ht="14" x14ac:dyDescent="0.3">
      <c r="A317" s="208"/>
      <c r="B317" s="380"/>
      <c r="C317" s="2"/>
      <c r="D317" s="2"/>
      <c r="E317" s="2"/>
      <c r="F317" s="2"/>
      <c r="G317" s="2"/>
      <c r="H317" s="73"/>
      <c r="I317" s="73"/>
      <c r="J317" s="73"/>
      <c r="K317" s="73"/>
      <c r="L317" s="73"/>
      <c r="M317" s="73"/>
      <c r="N317" s="73"/>
      <c r="O317" s="73"/>
      <c r="P317" s="73"/>
      <c r="Q317" s="73"/>
      <c r="R317" s="73"/>
      <c r="S317" s="73"/>
    </row>
    <row r="318" spans="1:19" s="381" customFormat="1" ht="14" x14ac:dyDescent="0.3">
      <c r="A318" s="208"/>
      <c r="B318" s="380"/>
      <c r="C318" s="2"/>
      <c r="D318" s="2"/>
      <c r="E318" s="2"/>
      <c r="F318" s="2"/>
      <c r="G318" s="2"/>
      <c r="H318" s="73"/>
      <c r="I318" s="73"/>
      <c r="J318" s="73"/>
      <c r="K318" s="73"/>
      <c r="L318" s="73"/>
      <c r="M318" s="73"/>
      <c r="N318" s="73"/>
      <c r="O318" s="73"/>
      <c r="P318" s="73"/>
      <c r="Q318" s="73"/>
      <c r="R318" s="73"/>
      <c r="S318" s="73"/>
    </row>
    <row r="319" spans="1:19" s="381" customFormat="1" ht="14" x14ac:dyDescent="0.3">
      <c r="A319" s="208"/>
      <c r="B319" s="380"/>
      <c r="C319" s="2"/>
      <c r="D319" s="2"/>
      <c r="E319" s="2"/>
      <c r="F319" s="2"/>
      <c r="G319" s="2"/>
      <c r="H319" s="73"/>
      <c r="I319" s="73"/>
      <c r="J319" s="73"/>
      <c r="K319" s="73"/>
      <c r="L319" s="73"/>
      <c r="M319" s="73"/>
      <c r="N319" s="73"/>
      <c r="O319" s="73"/>
      <c r="P319" s="73"/>
      <c r="Q319" s="73"/>
      <c r="R319" s="73"/>
      <c r="S319" s="73"/>
    </row>
    <row r="320" spans="1:19" s="381" customFormat="1" ht="14" x14ac:dyDescent="0.3">
      <c r="A320" s="208"/>
      <c r="B320" s="380"/>
      <c r="C320" s="2"/>
      <c r="D320" s="2"/>
      <c r="E320" s="2"/>
      <c r="F320" s="2"/>
      <c r="G320" s="2"/>
      <c r="H320" s="73"/>
      <c r="I320" s="73"/>
      <c r="J320" s="73"/>
      <c r="K320" s="73"/>
      <c r="L320" s="73"/>
      <c r="M320" s="73"/>
      <c r="N320" s="73"/>
      <c r="O320" s="73"/>
      <c r="P320" s="73"/>
      <c r="Q320" s="73"/>
      <c r="R320" s="73"/>
      <c r="S320" s="73"/>
    </row>
    <row r="321" spans="1:19" s="381" customFormat="1" ht="14" x14ac:dyDescent="0.3">
      <c r="A321" s="208"/>
      <c r="B321" s="380"/>
      <c r="C321" s="2"/>
      <c r="D321" s="2"/>
      <c r="E321" s="2"/>
      <c r="F321" s="2"/>
      <c r="G321" s="2"/>
      <c r="H321" s="73"/>
      <c r="I321" s="73"/>
      <c r="J321" s="73"/>
      <c r="K321" s="73"/>
      <c r="L321" s="73"/>
      <c r="M321" s="73"/>
      <c r="N321" s="73"/>
      <c r="O321" s="73"/>
      <c r="P321" s="73"/>
      <c r="Q321" s="73"/>
      <c r="R321" s="73"/>
      <c r="S321" s="73"/>
    </row>
    <row r="322" spans="1:19" s="381" customFormat="1" ht="14" x14ac:dyDescent="0.3">
      <c r="A322" s="208"/>
      <c r="B322" s="380"/>
      <c r="C322" s="2"/>
      <c r="D322" s="2"/>
      <c r="E322" s="2"/>
      <c r="F322" s="2"/>
      <c r="G322" s="2"/>
      <c r="H322" s="73"/>
      <c r="I322" s="73"/>
      <c r="J322" s="73"/>
      <c r="K322" s="73"/>
      <c r="L322" s="73"/>
      <c r="M322" s="73"/>
      <c r="N322" s="73"/>
      <c r="O322" s="73"/>
      <c r="P322" s="73"/>
      <c r="Q322" s="73"/>
      <c r="R322" s="73"/>
      <c r="S322" s="73"/>
    </row>
    <row r="323" spans="1:19" s="381" customFormat="1" ht="14" x14ac:dyDescent="0.3">
      <c r="A323" s="208"/>
      <c r="B323" s="380"/>
      <c r="C323" s="2"/>
      <c r="D323" s="2"/>
      <c r="E323" s="2"/>
      <c r="F323" s="2"/>
      <c r="G323" s="2"/>
      <c r="H323" s="73"/>
      <c r="I323" s="73"/>
      <c r="J323" s="73"/>
      <c r="K323" s="73"/>
      <c r="L323" s="73"/>
      <c r="M323" s="73"/>
      <c r="N323" s="73"/>
      <c r="O323" s="73"/>
      <c r="P323" s="73"/>
      <c r="Q323" s="73"/>
      <c r="R323" s="73"/>
      <c r="S323" s="73"/>
    </row>
    <row r="324" spans="1:19" s="381" customFormat="1" ht="14" x14ac:dyDescent="0.3">
      <c r="A324" s="208"/>
      <c r="B324" s="380"/>
      <c r="C324" s="2"/>
      <c r="D324" s="2"/>
      <c r="E324" s="2"/>
      <c r="F324" s="2"/>
      <c r="G324" s="2"/>
      <c r="H324" s="73"/>
      <c r="I324" s="73"/>
      <c r="J324" s="73"/>
      <c r="K324" s="73"/>
      <c r="L324" s="73"/>
      <c r="M324" s="73"/>
      <c r="N324" s="73"/>
      <c r="O324" s="73"/>
      <c r="P324" s="73"/>
      <c r="Q324" s="73"/>
      <c r="R324" s="73"/>
      <c r="S324" s="73"/>
    </row>
    <row r="325" spans="1:19" s="381" customFormat="1" ht="14" x14ac:dyDescent="0.3">
      <c r="A325" s="208"/>
      <c r="B325" s="380"/>
      <c r="C325" s="2"/>
      <c r="D325" s="2"/>
      <c r="E325" s="2"/>
      <c r="F325" s="2"/>
      <c r="G325" s="2"/>
      <c r="H325" s="73"/>
      <c r="I325" s="73"/>
      <c r="J325" s="73"/>
      <c r="K325" s="73"/>
      <c r="L325" s="73"/>
      <c r="M325" s="73"/>
      <c r="N325" s="73"/>
      <c r="O325" s="73"/>
      <c r="P325" s="73"/>
      <c r="Q325" s="73"/>
      <c r="R325" s="73"/>
      <c r="S325" s="73"/>
    </row>
    <row r="326" spans="1:19" s="381" customFormat="1" ht="14" x14ac:dyDescent="0.3">
      <c r="A326" s="208"/>
      <c r="B326" s="380"/>
      <c r="C326" s="2"/>
      <c r="D326" s="2"/>
      <c r="E326" s="2"/>
      <c r="F326" s="2"/>
      <c r="G326" s="2"/>
      <c r="H326" s="73"/>
      <c r="I326" s="73"/>
      <c r="J326" s="73"/>
      <c r="K326" s="73"/>
      <c r="L326" s="73"/>
      <c r="M326" s="73"/>
      <c r="N326" s="73"/>
      <c r="O326" s="73"/>
      <c r="P326" s="73"/>
      <c r="Q326" s="73"/>
      <c r="R326" s="73"/>
      <c r="S326" s="73"/>
    </row>
    <row r="327" spans="1:19" s="381" customFormat="1" ht="14" x14ac:dyDescent="0.3">
      <c r="A327" s="208"/>
      <c r="B327" s="380"/>
      <c r="C327" s="2"/>
      <c r="D327" s="2"/>
      <c r="E327" s="2"/>
      <c r="F327" s="2"/>
      <c r="G327" s="2"/>
      <c r="H327" s="73"/>
      <c r="I327" s="73"/>
      <c r="J327" s="73"/>
      <c r="K327" s="73"/>
      <c r="L327" s="73"/>
      <c r="M327" s="73"/>
      <c r="N327" s="73"/>
      <c r="O327" s="73"/>
      <c r="P327" s="73"/>
      <c r="Q327" s="73"/>
      <c r="R327" s="73"/>
      <c r="S327" s="73"/>
    </row>
    <row r="328" spans="1:19" s="381" customFormat="1" ht="14" x14ac:dyDescent="0.3">
      <c r="A328" s="208"/>
      <c r="B328" s="380"/>
      <c r="C328" s="2"/>
      <c r="D328" s="2"/>
      <c r="E328" s="2"/>
      <c r="F328" s="2"/>
      <c r="G328" s="2"/>
      <c r="H328" s="73"/>
      <c r="I328" s="73"/>
      <c r="J328" s="73"/>
      <c r="K328" s="73"/>
      <c r="L328" s="73"/>
      <c r="M328" s="73"/>
      <c r="N328" s="73"/>
      <c r="O328" s="73"/>
      <c r="P328" s="73"/>
      <c r="Q328" s="73"/>
      <c r="R328" s="73"/>
      <c r="S328" s="73"/>
    </row>
    <row r="329" spans="1:19" s="381" customFormat="1" ht="14" x14ac:dyDescent="0.3">
      <c r="A329" s="208"/>
      <c r="B329" s="380"/>
      <c r="C329" s="2"/>
      <c r="D329" s="2"/>
      <c r="E329" s="2"/>
      <c r="F329" s="2"/>
      <c r="G329" s="2"/>
      <c r="H329" s="73"/>
      <c r="I329" s="73"/>
      <c r="J329" s="73"/>
      <c r="K329" s="73"/>
      <c r="L329" s="73"/>
      <c r="M329" s="73"/>
      <c r="N329" s="73"/>
      <c r="O329" s="73"/>
      <c r="P329" s="73"/>
      <c r="Q329" s="73"/>
      <c r="R329" s="73"/>
      <c r="S329" s="73"/>
    </row>
    <row r="330" spans="1:19" s="381" customFormat="1" ht="14" x14ac:dyDescent="0.3">
      <c r="A330" s="208"/>
      <c r="B330" s="380"/>
      <c r="C330" s="2"/>
      <c r="D330" s="2"/>
      <c r="E330" s="2"/>
      <c r="F330" s="2"/>
      <c r="G330" s="2"/>
      <c r="H330" s="73"/>
      <c r="I330" s="73"/>
      <c r="J330" s="73"/>
      <c r="K330" s="73"/>
      <c r="L330" s="73"/>
      <c r="M330" s="73"/>
      <c r="N330" s="73"/>
      <c r="O330" s="73"/>
      <c r="P330" s="73"/>
      <c r="Q330" s="73"/>
      <c r="R330" s="73"/>
      <c r="S330" s="73"/>
    </row>
    <row r="331" spans="1:19" s="381" customFormat="1" ht="14" x14ac:dyDescent="0.3">
      <c r="A331" s="208"/>
      <c r="B331" s="380"/>
      <c r="C331" s="2"/>
      <c r="D331" s="2"/>
      <c r="E331" s="2"/>
      <c r="F331" s="2"/>
      <c r="G331" s="2"/>
      <c r="H331" s="73"/>
      <c r="I331" s="73"/>
      <c r="J331" s="73"/>
      <c r="K331" s="73"/>
      <c r="L331" s="73"/>
      <c r="M331" s="73"/>
      <c r="N331" s="73"/>
      <c r="O331" s="73"/>
      <c r="P331" s="73"/>
      <c r="Q331" s="73"/>
      <c r="R331" s="73"/>
      <c r="S331" s="73"/>
    </row>
    <row r="332" spans="1:19" s="381" customFormat="1" ht="14" x14ac:dyDescent="0.3">
      <c r="A332" s="208"/>
      <c r="B332" s="380"/>
      <c r="C332" s="2"/>
      <c r="D332" s="2"/>
      <c r="E332" s="2"/>
      <c r="F332" s="2"/>
      <c r="G332" s="2"/>
      <c r="H332" s="73"/>
      <c r="I332" s="73"/>
      <c r="J332" s="73"/>
      <c r="K332" s="73"/>
      <c r="L332" s="73"/>
      <c r="M332" s="73"/>
      <c r="N332" s="73"/>
      <c r="O332" s="73"/>
      <c r="P332" s="73"/>
      <c r="Q332" s="73"/>
      <c r="R332" s="73"/>
      <c r="S332" s="73"/>
    </row>
    <row r="333" spans="1:19" s="381" customFormat="1" ht="14" x14ac:dyDescent="0.3">
      <c r="A333" s="208"/>
      <c r="B333" s="380"/>
      <c r="C333" s="2"/>
      <c r="D333" s="2"/>
      <c r="E333" s="2"/>
      <c r="F333" s="2"/>
      <c r="G333" s="2"/>
      <c r="H333" s="73"/>
      <c r="I333" s="73"/>
      <c r="J333" s="73"/>
      <c r="K333" s="73"/>
      <c r="L333" s="73"/>
      <c r="M333" s="73"/>
      <c r="N333" s="73"/>
      <c r="O333" s="73"/>
      <c r="P333" s="73"/>
      <c r="Q333" s="73"/>
      <c r="R333" s="73"/>
      <c r="S333" s="73"/>
    </row>
    <row r="334" spans="1:19" s="381" customFormat="1" ht="14" x14ac:dyDescent="0.3">
      <c r="A334" s="208"/>
      <c r="B334" s="380"/>
      <c r="C334" s="2"/>
      <c r="D334" s="2"/>
      <c r="E334" s="2"/>
      <c r="F334" s="2"/>
      <c r="G334" s="2"/>
      <c r="H334" s="73"/>
      <c r="I334" s="73"/>
      <c r="J334" s="73"/>
      <c r="K334" s="73"/>
      <c r="L334" s="73"/>
      <c r="M334" s="73"/>
      <c r="N334" s="73"/>
      <c r="O334" s="73"/>
      <c r="P334" s="73"/>
      <c r="Q334" s="73"/>
      <c r="R334" s="73"/>
      <c r="S334" s="73"/>
    </row>
    <row r="335" spans="1:19" s="381" customFormat="1" ht="14" x14ac:dyDescent="0.3">
      <c r="A335" s="208"/>
      <c r="B335" s="380"/>
      <c r="C335" s="2"/>
      <c r="D335" s="2"/>
      <c r="E335" s="2"/>
      <c r="F335" s="2"/>
      <c r="G335" s="2"/>
      <c r="H335" s="73"/>
      <c r="I335" s="73"/>
      <c r="J335" s="73"/>
      <c r="K335" s="73"/>
      <c r="L335" s="73"/>
      <c r="M335" s="73"/>
      <c r="N335" s="73"/>
      <c r="O335" s="73"/>
      <c r="P335" s="73"/>
      <c r="Q335" s="73"/>
      <c r="R335" s="73"/>
      <c r="S335" s="73"/>
    </row>
    <row r="336" spans="1:19" s="381" customFormat="1" ht="14" x14ac:dyDescent="0.3">
      <c r="A336" s="208"/>
      <c r="B336" s="380"/>
      <c r="C336" s="2"/>
      <c r="D336" s="2"/>
      <c r="E336" s="2"/>
      <c r="F336" s="2"/>
      <c r="G336" s="2"/>
      <c r="H336" s="73"/>
      <c r="I336" s="73"/>
      <c r="J336" s="73"/>
      <c r="K336" s="73"/>
      <c r="L336" s="73"/>
      <c r="M336" s="73"/>
      <c r="N336" s="73"/>
      <c r="O336" s="73"/>
      <c r="P336" s="73"/>
      <c r="Q336" s="73"/>
      <c r="R336" s="73"/>
      <c r="S336" s="73"/>
    </row>
    <row r="337" spans="1:19" s="381" customFormat="1" ht="14" x14ac:dyDescent="0.3">
      <c r="A337" s="208"/>
      <c r="B337" s="380"/>
      <c r="C337" s="2"/>
      <c r="D337" s="2"/>
      <c r="E337" s="2"/>
      <c r="F337" s="2"/>
      <c r="G337" s="2"/>
      <c r="H337" s="73"/>
      <c r="I337" s="73"/>
      <c r="J337" s="73"/>
      <c r="K337" s="73"/>
      <c r="L337" s="73"/>
      <c r="M337" s="73"/>
      <c r="N337" s="73"/>
      <c r="O337" s="73"/>
      <c r="P337" s="73"/>
      <c r="Q337" s="73"/>
      <c r="R337" s="73"/>
      <c r="S337" s="73"/>
    </row>
    <row r="338" spans="1:19" s="381" customFormat="1" ht="14" x14ac:dyDescent="0.3">
      <c r="A338" s="208"/>
      <c r="B338" s="380"/>
      <c r="C338" s="2"/>
      <c r="D338" s="2"/>
      <c r="E338" s="2"/>
      <c r="F338" s="2"/>
      <c r="G338" s="2"/>
      <c r="H338" s="73"/>
      <c r="I338" s="73"/>
      <c r="J338" s="73"/>
      <c r="K338" s="73"/>
      <c r="L338" s="73"/>
      <c r="M338" s="73"/>
      <c r="N338" s="73"/>
      <c r="O338" s="73"/>
      <c r="P338" s="73"/>
      <c r="Q338" s="73"/>
      <c r="R338" s="73"/>
      <c r="S338" s="73"/>
    </row>
    <row r="339" spans="1:19" s="381" customFormat="1" ht="14" x14ac:dyDescent="0.3">
      <c r="A339" s="208"/>
      <c r="B339" s="380"/>
      <c r="C339" s="2"/>
      <c r="D339" s="2"/>
      <c r="E339" s="2"/>
      <c r="F339" s="2"/>
      <c r="G339" s="2"/>
      <c r="H339" s="73"/>
      <c r="I339" s="73"/>
      <c r="J339" s="73"/>
      <c r="K339" s="73"/>
      <c r="L339" s="73"/>
      <c r="M339" s="73"/>
      <c r="N339" s="73"/>
      <c r="O339" s="73"/>
      <c r="P339" s="73"/>
      <c r="Q339" s="73"/>
      <c r="R339" s="73"/>
      <c r="S339" s="73"/>
    </row>
    <row r="340" spans="1:19" s="381" customFormat="1" ht="14" x14ac:dyDescent="0.3">
      <c r="A340" s="208"/>
      <c r="B340" s="380"/>
      <c r="C340" s="2"/>
      <c r="D340" s="2"/>
      <c r="E340" s="2"/>
      <c r="F340" s="2"/>
      <c r="G340" s="2"/>
      <c r="H340" s="73"/>
      <c r="I340" s="73"/>
      <c r="J340" s="73"/>
      <c r="K340" s="73"/>
      <c r="L340" s="73"/>
      <c r="M340" s="73"/>
      <c r="N340" s="73"/>
      <c r="O340" s="73"/>
      <c r="P340" s="73"/>
      <c r="Q340" s="73"/>
      <c r="R340" s="73"/>
      <c r="S340" s="73"/>
    </row>
    <row r="341" spans="1:19" s="381" customFormat="1" ht="14" x14ac:dyDescent="0.3">
      <c r="A341" s="208"/>
      <c r="B341" s="380"/>
      <c r="C341" s="2"/>
      <c r="D341" s="2"/>
      <c r="E341" s="2"/>
      <c r="F341" s="2"/>
      <c r="G341" s="2"/>
      <c r="H341" s="73"/>
      <c r="I341" s="73"/>
      <c r="J341" s="73"/>
      <c r="K341" s="73"/>
      <c r="L341" s="73"/>
      <c r="M341" s="73"/>
      <c r="N341" s="73"/>
      <c r="O341" s="73"/>
      <c r="P341" s="73"/>
      <c r="Q341" s="73"/>
      <c r="R341" s="73"/>
      <c r="S341" s="73"/>
    </row>
    <row r="342" spans="1:19" s="381" customFormat="1" ht="14" x14ac:dyDescent="0.3">
      <c r="A342" s="208"/>
      <c r="B342" s="380"/>
      <c r="C342" s="2"/>
      <c r="D342" s="2"/>
      <c r="E342" s="2"/>
      <c r="F342" s="2"/>
      <c r="G342" s="2"/>
      <c r="H342" s="73"/>
      <c r="I342" s="73"/>
      <c r="J342" s="73"/>
      <c r="K342" s="73"/>
      <c r="L342" s="73"/>
      <c r="M342" s="73"/>
      <c r="N342" s="73"/>
      <c r="O342" s="73"/>
      <c r="P342" s="73"/>
      <c r="Q342" s="73"/>
      <c r="R342" s="73"/>
      <c r="S342" s="73"/>
    </row>
    <row r="343" spans="1:19" s="381" customFormat="1" ht="14" x14ac:dyDescent="0.3">
      <c r="A343" s="208"/>
      <c r="B343" s="380"/>
      <c r="C343" s="2"/>
      <c r="D343" s="2"/>
      <c r="E343" s="2"/>
      <c r="F343" s="2"/>
      <c r="G343" s="2"/>
      <c r="H343" s="73"/>
      <c r="I343" s="73"/>
      <c r="J343" s="73"/>
      <c r="K343" s="73"/>
      <c r="L343" s="73"/>
      <c r="M343" s="73"/>
      <c r="N343" s="73"/>
      <c r="O343" s="73"/>
      <c r="P343" s="73"/>
      <c r="Q343" s="73"/>
      <c r="R343" s="73"/>
      <c r="S343" s="73"/>
    </row>
    <row r="344" spans="1:19" s="381" customFormat="1" ht="14" x14ac:dyDescent="0.3">
      <c r="A344" s="208"/>
      <c r="B344" s="380"/>
      <c r="C344" s="2"/>
      <c r="D344" s="2"/>
      <c r="E344" s="2"/>
      <c r="F344" s="2"/>
      <c r="G344" s="2"/>
      <c r="H344" s="73"/>
      <c r="I344" s="73"/>
      <c r="J344" s="73"/>
      <c r="K344" s="73"/>
      <c r="L344" s="73"/>
      <c r="M344" s="73"/>
      <c r="N344" s="73"/>
      <c r="O344" s="73"/>
      <c r="P344" s="73"/>
      <c r="Q344" s="73"/>
      <c r="R344" s="73"/>
      <c r="S344" s="73"/>
    </row>
    <row r="345" spans="1:19" s="381" customFormat="1" ht="14" x14ac:dyDescent="0.3">
      <c r="A345" s="208"/>
      <c r="B345" s="380"/>
      <c r="C345" s="2"/>
      <c r="D345" s="2"/>
      <c r="E345" s="2"/>
      <c r="F345" s="2"/>
      <c r="G345" s="2"/>
      <c r="H345" s="73"/>
      <c r="I345" s="73"/>
      <c r="J345" s="73"/>
      <c r="K345" s="73"/>
      <c r="L345" s="73"/>
      <c r="M345" s="73"/>
      <c r="N345" s="73"/>
      <c r="O345" s="73"/>
      <c r="P345" s="73"/>
      <c r="Q345" s="73"/>
      <c r="R345" s="73"/>
      <c r="S345" s="73"/>
    </row>
    <row r="346" spans="1:19" s="381" customFormat="1" ht="14" x14ac:dyDescent="0.3">
      <c r="A346" s="208"/>
      <c r="B346" s="380"/>
      <c r="C346" s="2"/>
      <c r="D346" s="2"/>
      <c r="E346" s="2"/>
      <c r="F346" s="2"/>
      <c r="G346" s="2"/>
      <c r="H346" s="73"/>
      <c r="I346" s="73"/>
      <c r="J346" s="73"/>
      <c r="K346" s="73"/>
      <c r="L346" s="73"/>
      <c r="M346" s="73"/>
      <c r="N346" s="73"/>
      <c r="O346" s="73"/>
      <c r="P346" s="73"/>
      <c r="Q346" s="73"/>
      <c r="R346" s="73"/>
      <c r="S346" s="73"/>
    </row>
    <row r="347" spans="1:19" s="381" customFormat="1" ht="14" x14ac:dyDescent="0.3">
      <c r="A347" s="208"/>
      <c r="B347" s="380"/>
      <c r="C347" s="2"/>
      <c r="D347" s="2"/>
      <c r="E347" s="2"/>
      <c r="F347" s="2"/>
      <c r="G347" s="2"/>
      <c r="H347" s="73"/>
      <c r="I347" s="73"/>
      <c r="J347" s="73"/>
      <c r="K347" s="73"/>
      <c r="L347" s="73"/>
      <c r="M347" s="73"/>
      <c r="N347" s="73"/>
      <c r="O347" s="73"/>
      <c r="P347" s="73"/>
      <c r="Q347" s="73"/>
      <c r="R347" s="73"/>
      <c r="S347" s="73"/>
    </row>
    <row r="348" spans="1:19" s="381" customFormat="1" ht="14" x14ac:dyDescent="0.3">
      <c r="A348" s="208"/>
      <c r="B348" s="380"/>
      <c r="C348" s="2"/>
      <c r="D348" s="2"/>
      <c r="E348" s="2"/>
      <c r="F348" s="2"/>
      <c r="G348" s="2"/>
      <c r="H348" s="73"/>
      <c r="I348" s="73"/>
      <c r="J348" s="73"/>
      <c r="K348" s="73"/>
      <c r="L348" s="73"/>
      <c r="M348" s="73"/>
      <c r="N348" s="73"/>
      <c r="O348" s="73"/>
      <c r="P348" s="73"/>
      <c r="Q348" s="73"/>
      <c r="R348" s="73"/>
      <c r="S348" s="73"/>
    </row>
    <row r="349" spans="1:19" s="381" customFormat="1" ht="14" x14ac:dyDescent="0.3">
      <c r="A349" s="208"/>
      <c r="B349" s="380"/>
      <c r="C349" s="2"/>
      <c r="D349" s="2"/>
      <c r="E349" s="2"/>
      <c r="F349" s="2"/>
      <c r="G349" s="2"/>
      <c r="H349" s="73"/>
      <c r="I349" s="73"/>
      <c r="J349" s="73"/>
      <c r="K349" s="73"/>
      <c r="L349" s="73"/>
      <c r="M349" s="73"/>
      <c r="N349" s="73"/>
      <c r="O349" s="73"/>
      <c r="P349" s="73"/>
      <c r="Q349" s="73"/>
      <c r="R349" s="73"/>
      <c r="S349" s="73"/>
    </row>
    <row r="350" spans="1:19" s="381" customFormat="1" ht="14" x14ac:dyDescent="0.3">
      <c r="A350" s="208"/>
      <c r="B350" s="380"/>
      <c r="C350" s="2"/>
      <c r="D350" s="2"/>
      <c r="E350" s="2"/>
      <c r="F350" s="2"/>
      <c r="G350" s="2"/>
      <c r="H350" s="73"/>
      <c r="I350" s="73"/>
      <c r="J350" s="73"/>
      <c r="K350" s="73"/>
      <c r="L350" s="73"/>
      <c r="M350" s="73"/>
      <c r="N350" s="73"/>
      <c r="O350" s="73"/>
      <c r="P350" s="73"/>
      <c r="Q350" s="73"/>
      <c r="R350" s="73"/>
      <c r="S350" s="73"/>
    </row>
    <row r="351" spans="1:19" s="381" customFormat="1" ht="14" x14ac:dyDescent="0.3">
      <c r="A351" s="208"/>
      <c r="B351" s="380"/>
      <c r="C351" s="2"/>
      <c r="D351" s="2"/>
      <c r="E351" s="2"/>
      <c r="F351" s="2"/>
      <c r="G351" s="2"/>
      <c r="H351" s="73"/>
      <c r="I351" s="73"/>
      <c r="J351" s="73"/>
      <c r="K351" s="73"/>
      <c r="L351" s="73"/>
      <c r="M351" s="73"/>
      <c r="N351" s="73"/>
      <c r="O351" s="73"/>
      <c r="P351" s="73"/>
      <c r="Q351" s="73"/>
      <c r="R351" s="73"/>
      <c r="S351" s="73"/>
    </row>
    <row r="352" spans="1:19" s="381" customFormat="1" ht="14" x14ac:dyDescent="0.3">
      <c r="A352" s="208"/>
      <c r="B352" s="380"/>
      <c r="C352" s="2"/>
      <c r="D352" s="2"/>
      <c r="E352" s="2"/>
      <c r="F352" s="2"/>
      <c r="G352" s="2"/>
      <c r="H352" s="73"/>
      <c r="I352" s="73"/>
      <c r="J352" s="73"/>
      <c r="K352" s="73"/>
      <c r="L352" s="73"/>
      <c r="M352" s="73"/>
      <c r="N352" s="73"/>
      <c r="O352" s="73"/>
      <c r="P352" s="73"/>
      <c r="Q352" s="73"/>
      <c r="R352" s="73"/>
      <c r="S352" s="73"/>
    </row>
    <row r="353" spans="1:19" s="381" customFormat="1" ht="14" x14ac:dyDescent="0.3">
      <c r="A353" s="208"/>
      <c r="B353" s="380"/>
      <c r="C353" s="2"/>
      <c r="D353" s="2"/>
      <c r="E353" s="2"/>
      <c r="F353" s="2"/>
      <c r="G353" s="2"/>
      <c r="H353" s="73"/>
      <c r="I353" s="73"/>
      <c r="J353" s="73"/>
      <c r="K353" s="73"/>
      <c r="L353" s="73"/>
      <c r="M353" s="73"/>
      <c r="N353" s="73"/>
      <c r="O353" s="73"/>
      <c r="P353" s="73"/>
      <c r="Q353" s="73"/>
      <c r="R353" s="73"/>
      <c r="S353" s="73"/>
    </row>
    <row r="354" spans="1:19" s="381" customFormat="1" ht="14" x14ac:dyDescent="0.3">
      <c r="A354" s="208"/>
      <c r="B354" s="380"/>
      <c r="C354" s="2"/>
      <c r="D354" s="2"/>
      <c r="E354" s="2"/>
      <c r="F354" s="2"/>
      <c r="G354" s="2"/>
      <c r="H354" s="73"/>
      <c r="I354" s="73"/>
      <c r="J354" s="73"/>
      <c r="K354" s="73"/>
      <c r="L354" s="73"/>
      <c r="M354" s="73"/>
      <c r="N354" s="73"/>
      <c r="O354" s="73"/>
      <c r="P354" s="73"/>
      <c r="Q354" s="73"/>
      <c r="R354" s="73"/>
      <c r="S354" s="73"/>
    </row>
    <row r="355" spans="1:19" s="381" customFormat="1" ht="14" x14ac:dyDescent="0.3">
      <c r="A355" s="208"/>
      <c r="B355" s="380"/>
      <c r="C355" s="2"/>
      <c r="D355" s="2"/>
      <c r="E355" s="2"/>
      <c r="F355" s="2"/>
      <c r="G355" s="2"/>
      <c r="H355" s="73"/>
      <c r="I355" s="73"/>
      <c r="J355" s="73"/>
      <c r="K355" s="73"/>
      <c r="L355" s="73"/>
      <c r="M355" s="73"/>
      <c r="N355" s="73"/>
      <c r="O355" s="73"/>
      <c r="P355" s="73"/>
      <c r="Q355" s="73"/>
      <c r="R355" s="73"/>
      <c r="S355" s="73"/>
    </row>
    <row r="356" spans="1:19" s="381" customFormat="1" ht="14" x14ac:dyDescent="0.3">
      <c r="A356" s="208"/>
      <c r="B356" s="380"/>
      <c r="C356" s="2"/>
      <c r="D356" s="2"/>
      <c r="E356" s="2"/>
      <c r="F356" s="2"/>
      <c r="G356" s="2"/>
      <c r="H356" s="73"/>
      <c r="I356" s="73"/>
      <c r="J356" s="73"/>
      <c r="K356" s="73"/>
      <c r="L356" s="73"/>
      <c r="M356" s="73"/>
      <c r="N356" s="73"/>
      <c r="O356" s="73"/>
      <c r="P356" s="73"/>
      <c r="Q356" s="73"/>
      <c r="R356" s="73"/>
      <c r="S356" s="73"/>
    </row>
    <row r="357" spans="1:19" s="381" customFormat="1" ht="14" x14ac:dyDescent="0.3">
      <c r="A357" s="208"/>
      <c r="B357" s="380"/>
      <c r="C357" s="2"/>
      <c r="D357" s="2"/>
      <c r="E357" s="2"/>
      <c r="F357" s="2"/>
      <c r="G357" s="2"/>
      <c r="H357" s="73"/>
      <c r="I357" s="73"/>
      <c r="J357" s="73"/>
      <c r="K357" s="73"/>
      <c r="L357" s="73"/>
      <c r="M357" s="73"/>
      <c r="N357" s="73"/>
      <c r="O357" s="73"/>
      <c r="P357" s="73"/>
      <c r="Q357" s="73"/>
      <c r="R357" s="73"/>
      <c r="S357" s="73"/>
    </row>
    <row r="358" spans="1:19" s="381" customFormat="1" ht="14" x14ac:dyDescent="0.3">
      <c r="A358" s="208"/>
      <c r="B358" s="380"/>
      <c r="C358" s="2"/>
      <c r="D358" s="2"/>
      <c r="E358" s="2"/>
      <c r="F358" s="2"/>
      <c r="G358" s="2"/>
      <c r="H358" s="73"/>
      <c r="I358" s="73"/>
      <c r="J358" s="73"/>
      <c r="K358" s="73"/>
      <c r="L358" s="73"/>
      <c r="M358" s="73"/>
      <c r="N358" s="73"/>
      <c r="O358" s="73"/>
      <c r="P358" s="73"/>
      <c r="Q358" s="73"/>
      <c r="R358" s="73"/>
      <c r="S358" s="73"/>
    </row>
    <row r="359" spans="1:19" s="381" customFormat="1" ht="14" x14ac:dyDescent="0.3">
      <c r="A359" s="208"/>
      <c r="B359" s="380"/>
      <c r="C359" s="2"/>
      <c r="D359" s="2"/>
      <c r="E359" s="2"/>
      <c r="F359" s="2"/>
      <c r="G359" s="2"/>
      <c r="H359" s="73"/>
      <c r="I359" s="73"/>
      <c r="J359" s="73"/>
      <c r="K359" s="73"/>
      <c r="L359" s="73"/>
      <c r="M359" s="73"/>
      <c r="N359" s="73"/>
      <c r="O359" s="73"/>
      <c r="P359" s="73"/>
      <c r="Q359" s="73"/>
      <c r="R359" s="73"/>
      <c r="S359" s="73"/>
    </row>
    <row r="360" spans="1:19" s="381" customFormat="1" ht="14" x14ac:dyDescent="0.3">
      <c r="A360" s="208"/>
      <c r="B360" s="380"/>
      <c r="C360" s="2"/>
      <c r="D360" s="2"/>
      <c r="E360" s="2"/>
      <c r="F360" s="2"/>
      <c r="G360" s="2"/>
      <c r="H360" s="73"/>
      <c r="I360" s="73"/>
      <c r="J360" s="73"/>
      <c r="K360" s="73"/>
      <c r="L360" s="73"/>
      <c r="M360" s="73"/>
      <c r="N360" s="73"/>
      <c r="O360" s="73"/>
      <c r="P360" s="73"/>
      <c r="Q360" s="73"/>
      <c r="R360" s="73"/>
      <c r="S360" s="73"/>
    </row>
    <row r="361" spans="1:19" s="381" customFormat="1" ht="14" x14ac:dyDescent="0.3">
      <c r="A361" s="208"/>
      <c r="B361" s="380"/>
      <c r="C361" s="2"/>
      <c r="D361" s="2"/>
      <c r="E361" s="2"/>
      <c r="F361" s="2"/>
      <c r="G361" s="2"/>
      <c r="H361" s="73"/>
      <c r="I361" s="73"/>
      <c r="J361" s="73"/>
      <c r="K361" s="73"/>
      <c r="L361" s="73"/>
      <c r="M361" s="73"/>
      <c r="N361" s="73"/>
      <c r="O361" s="73"/>
      <c r="P361" s="73"/>
      <c r="Q361" s="73"/>
      <c r="R361" s="73"/>
      <c r="S361" s="73"/>
    </row>
    <row r="362" spans="1:19" s="381" customFormat="1" ht="14" x14ac:dyDescent="0.3">
      <c r="A362" s="208"/>
      <c r="B362" s="380"/>
      <c r="C362" s="2"/>
      <c r="D362" s="2"/>
      <c r="E362" s="2"/>
      <c r="F362" s="2"/>
      <c r="G362" s="2"/>
      <c r="H362" s="73"/>
      <c r="I362" s="73"/>
      <c r="J362" s="73"/>
      <c r="K362" s="73"/>
      <c r="L362" s="73"/>
      <c r="M362" s="73"/>
      <c r="N362" s="73"/>
      <c r="O362" s="73"/>
      <c r="P362" s="73"/>
      <c r="Q362" s="73"/>
      <c r="R362" s="73"/>
      <c r="S362" s="73"/>
    </row>
    <row r="363" spans="1:19" s="381" customFormat="1" ht="14" x14ac:dyDescent="0.3">
      <c r="A363" s="208"/>
      <c r="B363" s="380"/>
      <c r="C363" s="2"/>
      <c r="D363" s="2"/>
      <c r="E363" s="2"/>
      <c r="F363" s="2"/>
      <c r="G363" s="2"/>
      <c r="H363" s="73"/>
      <c r="I363" s="73"/>
      <c r="J363" s="73"/>
      <c r="K363" s="73"/>
      <c r="L363" s="73"/>
      <c r="M363" s="73"/>
      <c r="N363" s="73"/>
      <c r="O363" s="73"/>
      <c r="P363" s="73"/>
      <c r="Q363" s="73"/>
      <c r="R363" s="73"/>
      <c r="S363" s="73"/>
    </row>
    <row r="364" spans="1:19" s="381" customFormat="1" ht="14" x14ac:dyDescent="0.3">
      <c r="A364" s="208"/>
      <c r="B364" s="380"/>
      <c r="C364" s="2"/>
      <c r="D364" s="2"/>
      <c r="E364" s="2"/>
      <c r="F364" s="2"/>
      <c r="G364" s="2"/>
      <c r="H364" s="73"/>
      <c r="I364" s="73"/>
      <c r="J364" s="73"/>
      <c r="K364" s="73"/>
      <c r="L364" s="73"/>
      <c r="M364" s="73"/>
      <c r="N364" s="73"/>
      <c r="O364" s="73"/>
      <c r="P364" s="73"/>
      <c r="Q364" s="73"/>
      <c r="R364" s="73"/>
      <c r="S364" s="73"/>
    </row>
    <row r="365" spans="1:19" s="381" customFormat="1" ht="14" x14ac:dyDescent="0.3">
      <c r="A365" s="208"/>
      <c r="B365" s="380"/>
      <c r="C365" s="2"/>
      <c r="D365" s="2"/>
      <c r="E365" s="2"/>
      <c r="F365" s="2"/>
      <c r="G365" s="2"/>
      <c r="H365" s="73"/>
      <c r="I365" s="73"/>
      <c r="J365" s="73"/>
      <c r="K365" s="73"/>
      <c r="L365" s="73"/>
      <c r="M365" s="73"/>
      <c r="N365" s="73"/>
      <c r="O365" s="73"/>
      <c r="P365" s="73"/>
      <c r="Q365" s="73"/>
      <c r="R365" s="73"/>
      <c r="S365" s="73"/>
    </row>
    <row r="366" spans="1:19" s="381" customFormat="1" ht="14" x14ac:dyDescent="0.3">
      <c r="A366" s="208"/>
      <c r="B366" s="380"/>
      <c r="C366" s="2"/>
      <c r="D366" s="2"/>
      <c r="E366" s="2"/>
      <c r="F366" s="2"/>
      <c r="G366" s="2"/>
      <c r="H366" s="73"/>
      <c r="I366" s="73"/>
      <c r="J366" s="73"/>
      <c r="K366" s="73"/>
      <c r="L366" s="73"/>
      <c r="M366" s="73"/>
      <c r="N366" s="73"/>
      <c r="O366" s="73"/>
      <c r="P366" s="73"/>
      <c r="Q366" s="73"/>
      <c r="R366" s="73"/>
      <c r="S366" s="73"/>
    </row>
    <row r="367" spans="1:19" s="381" customFormat="1" ht="14" x14ac:dyDescent="0.3">
      <c r="A367" s="208"/>
      <c r="B367" s="380"/>
      <c r="C367" s="2"/>
      <c r="D367" s="2"/>
      <c r="E367" s="2"/>
      <c r="F367" s="2"/>
      <c r="G367" s="2"/>
      <c r="H367" s="73"/>
      <c r="I367" s="73"/>
      <c r="J367" s="73"/>
      <c r="K367" s="73"/>
      <c r="L367" s="73"/>
      <c r="M367" s="73"/>
      <c r="N367" s="73"/>
      <c r="O367" s="73"/>
      <c r="P367" s="73"/>
      <c r="Q367" s="73"/>
      <c r="R367" s="73"/>
      <c r="S367" s="73"/>
    </row>
    <row r="368" spans="1:19" s="381" customFormat="1" ht="14" x14ac:dyDescent="0.3">
      <c r="A368" s="208"/>
      <c r="B368" s="380"/>
      <c r="C368" s="2"/>
      <c r="D368" s="2"/>
      <c r="E368" s="2"/>
      <c r="F368" s="2"/>
      <c r="G368" s="2"/>
      <c r="H368" s="73"/>
      <c r="I368" s="73"/>
      <c r="J368" s="73"/>
      <c r="K368" s="73"/>
      <c r="L368" s="73"/>
      <c r="M368" s="73"/>
      <c r="N368" s="73"/>
      <c r="O368" s="73"/>
      <c r="P368" s="73"/>
      <c r="Q368" s="73"/>
      <c r="R368" s="73"/>
      <c r="S368" s="73"/>
    </row>
    <row r="369" spans="1:19" s="381" customFormat="1" ht="14" x14ac:dyDescent="0.3">
      <c r="A369" s="208"/>
      <c r="B369" s="380"/>
      <c r="C369" s="2"/>
      <c r="D369" s="2"/>
      <c r="E369" s="2"/>
      <c r="F369" s="2"/>
      <c r="G369" s="2"/>
      <c r="H369" s="73"/>
      <c r="I369" s="73"/>
      <c r="J369" s="73"/>
      <c r="K369" s="73"/>
      <c r="L369" s="73"/>
      <c r="M369" s="73"/>
      <c r="N369" s="73"/>
      <c r="O369" s="73"/>
      <c r="P369" s="73"/>
      <c r="Q369" s="73"/>
      <c r="R369" s="73"/>
      <c r="S369" s="73"/>
    </row>
    <row r="370" spans="1:19" s="381" customFormat="1" ht="14" x14ac:dyDescent="0.3">
      <c r="A370" s="208"/>
      <c r="B370" s="380"/>
      <c r="C370" s="2"/>
      <c r="D370" s="2"/>
      <c r="E370" s="2"/>
      <c r="F370" s="2"/>
      <c r="G370" s="2"/>
      <c r="H370" s="73"/>
      <c r="I370" s="73"/>
      <c r="J370" s="73"/>
      <c r="K370" s="73"/>
      <c r="L370" s="73"/>
      <c r="M370" s="73"/>
      <c r="N370" s="73"/>
      <c r="O370" s="73"/>
      <c r="P370" s="73"/>
      <c r="Q370" s="73"/>
      <c r="R370" s="73"/>
      <c r="S370" s="73"/>
    </row>
    <row r="371" spans="1:19" s="381" customFormat="1" ht="14" x14ac:dyDescent="0.3">
      <c r="A371" s="208"/>
      <c r="B371" s="380"/>
      <c r="C371" s="2"/>
      <c r="D371" s="2"/>
      <c r="E371" s="2"/>
      <c r="F371" s="2"/>
      <c r="G371" s="2"/>
      <c r="H371" s="73"/>
      <c r="I371" s="73"/>
      <c r="J371" s="73"/>
      <c r="K371" s="73"/>
      <c r="L371" s="73"/>
      <c r="M371" s="73"/>
      <c r="N371" s="73"/>
      <c r="O371" s="73"/>
      <c r="P371" s="73"/>
      <c r="Q371" s="73"/>
      <c r="R371" s="73"/>
      <c r="S371" s="73"/>
    </row>
    <row r="372" spans="1:19" s="381" customFormat="1" ht="14" x14ac:dyDescent="0.3">
      <c r="A372" s="208"/>
      <c r="B372" s="380"/>
      <c r="C372" s="2"/>
      <c r="D372" s="2"/>
      <c r="E372" s="2"/>
      <c r="F372" s="2"/>
      <c r="G372" s="2"/>
      <c r="H372" s="73"/>
      <c r="I372" s="73"/>
      <c r="J372" s="73"/>
      <c r="K372" s="73"/>
      <c r="L372" s="73"/>
      <c r="M372" s="73"/>
      <c r="N372" s="73"/>
      <c r="O372" s="73"/>
      <c r="P372" s="73"/>
      <c r="Q372" s="73"/>
      <c r="R372" s="73"/>
      <c r="S372" s="73"/>
    </row>
    <row r="373" spans="1:19" s="381" customFormat="1" ht="14" x14ac:dyDescent="0.3">
      <c r="A373" s="208"/>
      <c r="B373" s="380"/>
      <c r="C373" s="2"/>
      <c r="D373" s="2"/>
      <c r="E373" s="2"/>
      <c r="F373" s="2"/>
      <c r="G373" s="2"/>
      <c r="H373" s="73"/>
      <c r="I373" s="73"/>
      <c r="J373" s="73"/>
      <c r="K373" s="73"/>
      <c r="L373" s="73"/>
      <c r="M373" s="73"/>
      <c r="N373" s="73"/>
      <c r="O373" s="73"/>
      <c r="P373" s="73"/>
      <c r="Q373" s="73"/>
      <c r="R373" s="73"/>
      <c r="S373" s="73"/>
    </row>
    <row r="374" spans="1:19" s="381" customFormat="1" ht="14" x14ac:dyDescent="0.3">
      <c r="A374" s="208"/>
      <c r="B374" s="380"/>
      <c r="C374" s="2"/>
      <c r="D374" s="2"/>
      <c r="E374" s="2"/>
      <c r="F374" s="2"/>
      <c r="G374" s="2"/>
      <c r="H374" s="73"/>
      <c r="I374" s="73"/>
      <c r="J374" s="73"/>
      <c r="K374" s="73"/>
      <c r="L374" s="73"/>
      <c r="M374" s="73"/>
      <c r="N374" s="73"/>
      <c r="O374" s="73"/>
      <c r="P374" s="73"/>
      <c r="Q374" s="73"/>
      <c r="R374" s="73"/>
      <c r="S374" s="73"/>
    </row>
    <row r="375" spans="1:19" s="381" customFormat="1" ht="14" x14ac:dyDescent="0.3">
      <c r="A375" s="208"/>
      <c r="B375" s="380"/>
      <c r="C375" s="2"/>
      <c r="D375" s="2"/>
      <c r="E375" s="2"/>
      <c r="F375" s="2"/>
      <c r="G375" s="2"/>
      <c r="H375" s="73"/>
      <c r="I375" s="73"/>
      <c r="J375" s="73"/>
      <c r="K375" s="73"/>
      <c r="L375" s="73"/>
      <c r="M375" s="73"/>
      <c r="N375" s="73"/>
      <c r="O375" s="73"/>
      <c r="P375" s="73"/>
      <c r="Q375" s="73"/>
      <c r="R375" s="73"/>
      <c r="S375" s="73"/>
    </row>
    <row r="376" spans="1:19" s="381" customFormat="1" ht="14" x14ac:dyDescent="0.3">
      <c r="A376" s="208"/>
      <c r="B376" s="380"/>
      <c r="C376" s="2"/>
      <c r="D376" s="2"/>
      <c r="E376" s="2"/>
      <c r="F376" s="2"/>
      <c r="G376" s="2"/>
      <c r="H376" s="73"/>
      <c r="I376" s="73"/>
      <c r="J376" s="73"/>
      <c r="K376" s="73"/>
      <c r="L376" s="73"/>
      <c r="M376" s="73"/>
      <c r="N376" s="73"/>
      <c r="O376" s="73"/>
      <c r="P376" s="73"/>
      <c r="Q376" s="73"/>
      <c r="R376" s="73"/>
      <c r="S376" s="73"/>
    </row>
    <row r="377" spans="1:19" s="381" customFormat="1" ht="14" x14ac:dyDescent="0.3">
      <c r="A377" s="208"/>
      <c r="B377" s="380"/>
      <c r="C377" s="2"/>
      <c r="D377" s="2"/>
      <c r="E377" s="2"/>
      <c r="F377" s="2"/>
      <c r="G377" s="2"/>
      <c r="H377" s="73"/>
      <c r="I377" s="73"/>
      <c r="J377" s="73"/>
      <c r="K377" s="73"/>
      <c r="L377" s="73"/>
      <c r="M377" s="73"/>
      <c r="N377" s="73"/>
      <c r="O377" s="73"/>
      <c r="P377" s="73"/>
      <c r="Q377" s="73"/>
      <c r="R377" s="73"/>
      <c r="S377" s="73"/>
    </row>
    <row r="378" spans="1:19" s="381" customFormat="1" ht="14" x14ac:dyDescent="0.3">
      <c r="A378" s="208"/>
      <c r="B378" s="380"/>
      <c r="C378" s="2"/>
      <c r="D378" s="2"/>
      <c r="E378" s="2"/>
      <c r="F378" s="2"/>
      <c r="G378" s="2"/>
      <c r="H378" s="73"/>
      <c r="I378" s="73"/>
      <c r="J378" s="73"/>
      <c r="K378" s="73"/>
      <c r="L378" s="73"/>
      <c r="M378" s="73"/>
      <c r="N378" s="73"/>
      <c r="O378" s="73"/>
      <c r="P378" s="73"/>
      <c r="Q378" s="73"/>
      <c r="R378" s="73"/>
      <c r="S378" s="73"/>
    </row>
    <row r="379" spans="1:19" s="381" customFormat="1" ht="14" x14ac:dyDescent="0.3">
      <c r="A379" s="208"/>
      <c r="B379" s="380"/>
      <c r="C379" s="2"/>
      <c r="D379" s="2"/>
      <c r="E379" s="2"/>
      <c r="F379" s="2"/>
      <c r="G379" s="2"/>
      <c r="H379" s="73"/>
      <c r="I379" s="73"/>
      <c r="J379" s="73"/>
      <c r="K379" s="73"/>
      <c r="L379" s="73"/>
      <c r="M379" s="73"/>
      <c r="N379" s="73"/>
      <c r="O379" s="73"/>
      <c r="P379" s="73"/>
      <c r="Q379" s="73"/>
      <c r="R379" s="73"/>
      <c r="S379" s="73"/>
    </row>
    <row r="380" spans="1:19" s="381" customFormat="1" ht="14" x14ac:dyDescent="0.3">
      <c r="A380" s="208"/>
      <c r="B380" s="380"/>
      <c r="C380" s="2"/>
      <c r="D380" s="2"/>
      <c r="E380" s="2"/>
      <c r="F380" s="2"/>
      <c r="G380" s="2"/>
      <c r="H380" s="73"/>
      <c r="I380" s="73"/>
      <c r="J380" s="73"/>
      <c r="K380" s="73"/>
      <c r="L380" s="73"/>
      <c r="M380" s="73"/>
      <c r="N380" s="73"/>
      <c r="O380" s="73"/>
      <c r="P380" s="73"/>
      <c r="Q380" s="73"/>
      <c r="R380" s="73"/>
      <c r="S380" s="73"/>
    </row>
    <row r="381" spans="1:19" s="381" customFormat="1" ht="14" x14ac:dyDescent="0.3">
      <c r="A381" s="208"/>
      <c r="B381" s="380"/>
      <c r="C381" s="2"/>
      <c r="D381" s="2"/>
      <c r="E381" s="2"/>
      <c r="F381" s="2"/>
      <c r="G381" s="2"/>
      <c r="H381" s="73"/>
      <c r="I381" s="73"/>
      <c r="J381" s="73"/>
      <c r="K381" s="73"/>
      <c r="L381" s="73"/>
      <c r="M381" s="73"/>
      <c r="N381" s="73"/>
      <c r="O381" s="73"/>
      <c r="P381" s="73"/>
      <c r="Q381" s="73"/>
      <c r="R381" s="73"/>
      <c r="S381" s="73"/>
    </row>
    <row r="382" spans="1:19" s="381" customFormat="1" ht="14" x14ac:dyDescent="0.3">
      <c r="A382" s="208"/>
      <c r="B382" s="380"/>
      <c r="C382" s="2"/>
      <c r="D382" s="2"/>
      <c r="E382" s="2"/>
      <c r="F382" s="2"/>
      <c r="G382" s="2"/>
      <c r="H382" s="73"/>
      <c r="I382" s="73"/>
      <c r="J382" s="73"/>
      <c r="K382" s="73"/>
      <c r="L382" s="73"/>
      <c r="M382" s="73"/>
      <c r="N382" s="73"/>
      <c r="O382" s="73"/>
      <c r="P382" s="73"/>
      <c r="Q382" s="73"/>
      <c r="R382" s="73"/>
      <c r="S382" s="73"/>
    </row>
    <row r="383" spans="1:19" s="381" customFormat="1" ht="14" x14ac:dyDescent="0.3">
      <c r="A383" s="208"/>
      <c r="B383" s="380"/>
      <c r="C383" s="2"/>
      <c r="D383" s="2"/>
      <c r="E383" s="2"/>
      <c r="F383" s="2"/>
      <c r="G383" s="2"/>
      <c r="H383" s="73"/>
      <c r="I383" s="73"/>
      <c r="J383" s="73"/>
      <c r="K383" s="73"/>
      <c r="L383" s="73"/>
      <c r="M383" s="73"/>
      <c r="N383" s="73"/>
      <c r="O383" s="73"/>
      <c r="P383" s="73"/>
      <c r="Q383" s="73"/>
      <c r="R383" s="73"/>
      <c r="S383" s="73"/>
    </row>
    <row r="384" spans="1:19" s="381" customFormat="1" ht="14" x14ac:dyDescent="0.3">
      <c r="A384" s="208"/>
      <c r="B384" s="380"/>
      <c r="C384" s="2"/>
      <c r="D384" s="2"/>
      <c r="E384" s="2"/>
      <c r="F384" s="2"/>
      <c r="G384" s="2"/>
      <c r="H384" s="73"/>
      <c r="I384" s="73"/>
      <c r="J384" s="73"/>
      <c r="K384" s="73"/>
      <c r="L384" s="73"/>
      <c r="M384" s="73"/>
      <c r="N384" s="73"/>
      <c r="O384" s="73"/>
      <c r="P384" s="73"/>
      <c r="Q384" s="73"/>
      <c r="R384" s="73"/>
      <c r="S384" s="73"/>
    </row>
    <row r="385" spans="1:19" s="381" customFormat="1" ht="14" x14ac:dyDescent="0.3">
      <c r="A385" s="208"/>
      <c r="B385" s="380"/>
      <c r="C385" s="2"/>
      <c r="D385" s="2"/>
      <c r="E385" s="2"/>
      <c r="F385" s="2"/>
      <c r="G385" s="2"/>
      <c r="H385" s="73"/>
      <c r="I385" s="73"/>
      <c r="J385" s="73"/>
      <c r="K385" s="73"/>
      <c r="L385" s="73"/>
      <c r="M385" s="73"/>
      <c r="N385" s="73"/>
      <c r="O385" s="73"/>
      <c r="P385" s="73"/>
      <c r="Q385" s="73"/>
      <c r="R385" s="73"/>
      <c r="S385" s="73"/>
    </row>
    <row r="386" spans="1:19" s="381" customFormat="1" ht="14" x14ac:dyDescent="0.3">
      <c r="A386" s="208"/>
      <c r="B386" s="380"/>
      <c r="C386" s="2"/>
      <c r="D386" s="2"/>
      <c r="E386" s="2"/>
      <c r="F386" s="2"/>
      <c r="G386" s="2"/>
      <c r="H386" s="73"/>
      <c r="I386" s="73"/>
      <c r="J386" s="73"/>
      <c r="K386" s="73"/>
      <c r="L386" s="73"/>
      <c r="M386" s="73"/>
      <c r="N386" s="73"/>
      <c r="O386" s="73"/>
      <c r="P386" s="73"/>
      <c r="Q386" s="73"/>
      <c r="R386" s="73"/>
      <c r="S386" s="73"/>
    </row>
    <row r="387" spans="1:19" s="381" customFormat="1" ht="14" x14ac:dyDescent="0.3">
      <c r="A387" s="208"/>
      <c r="B387" s="380"/>
      <c r="C387" s="2"/>
      <c r="D387" s="2"/>
      <c r="E387" s="2"/>
      <c r="F387" s="2"/>
      <c r="G387" s="2"/>
      <c r="H387" s="73"/>
      <c r="I387" s="73"/>
      <c r="J387" s="73"/>
      <c r="K387" s="73"/>
      <c r="L387" s="73"/>
      <c r="M387" s="73"/>
      <c r="N387" s="73"/>
      <c r="O387" s="73"/>
      <c r="P387" s="73"/>
      <c r="Q387" s="73"/>
      <c r="R387" s="73"/>
      <c r="S387" s="73"/>
    </row>
    <row r="388" spans="1:19" s="381" customFormat="1" ht="14" x14ac:dyDescent="0.3">
      <c r="A388" s="208"/>
      <c r="B388" s="380"/>
      <c r="C388" s="2"/>
      <c r="D388" s="2"/>
      <c r="E388" s="2"/>
      <c r="F388" s="2"/>
      <c r="G388" s="2"/>
      <c r="H388" s="73"/>
      <c r="I388" s="73"/>
      <c r="J388" s="73"/>
      <c r="K388" s="73"/>
      <c r="L388" s="73"/>
      <c r="M388" s="73"/>
      <c r="N388" s="73"/>
      <c r="O388" s="73"/>
      <c r="P388" s="73"/>
      <c r="Q388" s="73"/>
      <c r="R388" s="73"/>
      <c r="S388" s="73"/>
    </row>
    <row r="389" spans="1:19" s="381" customFormat="1" ht="14" x14ac:dyDescent="0.3">
      <c r="A389" s="208"/>
      <c r="B389" s="380"/>
      <c r="C389" s="2"/>
      <c r="D389" s="2"/>
      <c r="E389" s="2"/>
      <c r="F389" s="2"/>
      <c r="G389" s="2"/>
      <c r="H389" s="73"/>
      <c r="I389" s="73"/>
      <c r="J389" s="73"/>
      <c r="K389" s="73"/>
      <c r="L389" s="73"/>
      <c r="M389" s="73"/>
      <c r="N389" s="73"/>
      <c r="O389" s="73"/>
      <c r="P389" s="73"/>
      <c r="Q389" s="73"/>
      <c r="R389" s="73"/>
      <c r="S389" s="73"/>
    </row>
    <row r="390" spans="1:19" s="381" customFormat="1" ht="14" x14ac:dyDescent="0.3">
      <c r="A390" s="208"/>
      <c r="B390" s="380"/>
      <c r="C390" s="2"/>
      <c r="D390" s="2"/>
      <c r="E390" s="2"/>
      <c r="F390" s="2"/>
      <c r="G390" s="2"/>
      <c r="H390" s="73"/>
      <c r="I390" s="73"/>
      <c r="J390" s="73"/>
      <c r="K390" s="73"/>
      <c r="L390" s="73"/>
      <c r="M390" s="73"/>
      <c r="N390" s="73"/>
      <c r="O390" s="73"/>
      <c r="P390" s="73"/>
      <c r="Q390" s="73"/>
      <c r="R390" s="73"/>
      <c r="S390" s="73"/>
    </row>
    <row r="391" spans="1:19" s="381" customFormat="1" ht="14" x14ac:dyDescent="0.3">
      <c r="A391" s="208"/>
      <c r="B391" s="380"/>
      <c r="C391" s="2"/>
      <c r="D391" s="2"/>
      <c r="E391" s="2"/>
      <c r="F391" s="2"/>
      <c r="G391" s="2"/>
      <c r="H391" s="73"/>
      <c r="I391" s="73"/>
      <c r="J391" s="73"/>
      <c r="K391" s="73"/>
      <c r="L391" s="73"/>
      <c r="M391" s="73"/>
      <c r="N391" s="73"/>
      <c r="O391" s="73"/>
      <c r="P391" s="73"/>
      <c r="Q391" s="73"/>
      <c r="R391" s="73"/>
      <c r="S391" s="73"/>
    </row>
    <row r="392" spans="1:19" s="381" customFormat="1" ht="14" x14ac:dyDescent="0.3">
      <c r="A392" s="208"/>
      <c r="B392" s="380"/>
      <c r="C392" s="2"/>
      <c r="D392" s="2"/>
      <c r="E392" s="2"/>
      <c r="F392" s="2"/>
      <c r="G392" s="2"/>
      <c r="H392" s="73"/>
      <c r="I392" s="73"/>
      <c r="J392" s="73"/>
      <c r="K392" s="73"/>
      <c r="L392" s="73"/>
      <c r="M392" s="73"/>
      <c r="N392" s="73"/>
      <c r="O392" s="73"/>
      <c r="P392" s="73"/>
      <c r="Q392" s="73"/>
      <c r="R392" s="73"/>
      <c r="S392" s="73"/>
    </row>
    <row r="393" spans="1:19" s="381" customFormat="1" ht="14" x14ac:dyDescent="0.3">
      <c r="A393" s="208"/>
      <c r="B393" s="380"/>
      <c r="C393" s="2"/>
      <c r="D393" s="2"/>
      <c r="E393" s="2"/>
      <c r="F393" s="2"/>
      <c r="G393" s="2"/>
      <c r="H393" s="73"/>
      <c r="I393" s="73"/>
      <c r="J393" s="73"/>
      <c r="K393" s="73"/>
      <c r="L393" s="73"/>
      <c r="M393" s="73"/>
      <c r="N393" s="73"/>
      <c r="O393" s="73"/>
      <c r="P393" s="73"/>
      <c r="Q393" s="73"/>
      <c r="R393" s="73"/>
      <c r="S393" s="73"/>
    </row>
    <row r="394" spans="1:19" s="381" customFormat="1" ht="14" x14ac:dyDescent="0.3">
      <c r="A394" s="208"/>
      <c r="B394" s="380"/>
      <c r="C394" s="2"/>
      <c r="D394" s="2"/>
      <c r="E394" s="2"/>
      <c r="F394" s="2"/>
      <c r="G394" s="2"/>
      <c r="H394" s="73"/>
      <c r="I394" s="73"/>
      <c r="J394" s="73"/>
      <c r="K394" s="73"/>
      <c r="L394" s="73"/>
      <c r="M394" s="73"/>
      <c r="N394" s="73"/>
      <c r="O394" s="73"/>
      <c r="P394" s="73"/>
      <c r="Q394" s="73"/>
      <c r="R394" s="73"/>
      <c r="S394" s="73"/>
    </row>
    <row r="395" spans="1:19" s="381" customFormat="1" ht="14" x14ac:dyDescent="0.3">
      <c r="A395" s="208"/>
      <c r="B395" s="380"/>
      <c r="C395" s="2"/>
      <c r="D395" s="2"/>
      <c r="E395" s="2"/>
      <c r="F395" s="2"/>
      <c r="G395" s="2"/>
      <c r="H395" s="73"/>
      <c r="I395" s="73"/>
      <c r="J395" s="73"/>
      <c r="K395" s="73"/>
      <c r="L395" s="73"/>
      <c r="M395" s="73"/>
      <c r="N395" s="73"/>
      <c r="O395" s="73"/>
      <c r="P395" s="73"/>
      <c r="Q395" s="73"/>
      <c r="R395" s="73"/>
      <c r="S395" s="73"/>
    </row>
    <row r="396" spans="1:19" s="381" customFormat="1" ht="14" x14ac:dyDescent="0.3">
      <c r="A396" s="208"/>
      <c r="B396" s="380"/>
      <c r="C396" s="2"/>
      <c r="D396" s="2"/>
      <c r="E396" s="2"/>
      <c r="F396" s="2"/>
      <c r="G396" s="2"/>
      <c r="H396" s="73"/>
      <c r="I396" s="73"/>
      <c r="J396" s="73"/>
      <c r="K396" s="73"/>
      <c r="L396" s="73"/>
      <c r="M396" s="73"/>
      <c r="N396" s="73"/>
      <c r="O396" s="73"/>
      <c r="P396" s="73"/>
      <c r="Q396" s="73"/>
      <c r="R396" s="73"/>
      <c r="S396" s="73"/>
    </row>
    <row r="397" spans="1:19" s="381" customFormat="1" ht="14" x14ac:dyDescent="0.3">
      <c r="A397" s="208"/>
      <c r="B397" s="380"/>
      <c r="C397" s="2"/>
      <c r="D397" s="2"/>
      <c r="E397" s="2"/>
      <c r="F397" s="2"/>
      <c r="G397" s="2"/>
      <c r="H397" s="73"/>
      <c r="I397" s="73"/>
      <c r="J397" s="73"/>
      <c r="K397" s="73"/>
      <c r="L397" s="73"/>
      <c r="M397" s="73"/>
      <c r="N397" s="73"/>
      <c r="O397" s="73"/>
      <c r="P397" s="73"/>
      <c r="Q397" s="73"/>
      <c r="R397" s="73"/>
      <c r="S397" s="73"/>
    </row>
    <row r="398" spans="1:19" s="381" customFormat="1" ht="14" x14ac:dyDescent="0.3">
      <c r="A398" s="208"/>
      <c r="B398" s="380"/>
      <c r="C398" s="2"/>
      <c r="D398" s="2"/>
      <c r="E398" s="2"/>
      <c r="F398" s="2"/>
      <c r="G398" s="2"/>
      <c r="H398" s="73"/>
      <c r="I398" s="73"/>
      <c r="J398" s="73"/>
      <c r="K398" s="73"/>
      <c r="L398" s="73"/>
      <c r="M398" s="73"/>
      <c r="N398" s="73"/>
      <c r="O398" s="73"/>
      <c r="P398" s="73"/>
      <c r="Q398" s="73"/>
      <c r="R398" s="73"/>
      <c r="S398" s="73"/>
    </row>
    <row r="399" spans="1:19" s="381" customFormat="1" ht="14" x14ac:dyDescent="0.3">
      <c r="A399" s="208"/>
      <c r="B399" s="380"/>
      <c r="C399" s="2"/>
      <c r="D399" s="2"/>
      <c r="E399" s="2"/>
      <c r="F399" s="2"/>
      <c r="G399" s="2"/>
      <c r="H399" s="73"/>
      <c r="I399" s="73"/>
      <c r="J399" s="73"/>
      <c r="K399" s="73"/>
      <c r="L399" s="73"/>
      <c r="M399" s="73"/>
      <c r="N399" s="73"/>
      <c r="O399" s="73"/>
      <c r="P399" s="73"/>
      <c r="Q399" s="73"/>
      <c r="R399" s="73"/>
      <c r="S399" s="73"/>
    </row>
    <row r="400" spans="1:19" s="381" customFormat="1" ht="14" x14ac:dyDescent="0.3">
      <c r="A400" s="208"/>
      <c r="B400" s="380"/>
      <c r="C400" s="2"/>
      <c r="D400" s="2"/>
      <c r="E400" s="2"/>
      <c r="F400" s="2"/>
      <c r="G400" s="2"/>
      <c r="H400" s="73"/>
      <c r="I400" s="73"/>
      <c r="J400" s="73"/>
      <c r="K400" s="73"/>
      <c r="L400" s="73"/>
      <c r="M400" s="73"/>
      <c r="N400" s="73"/>
      <c r="O400" s="73"/>
      <c r="P400" s="73"/>
      <c r="Q400" s="73"/>
      <c r="R400" s="73"/>
      <c r="S400" s="73"/>
    </row>
    <row r="401" spans="1:19" s="381" customFormat="1" ht="14" x14ac:dyDescent="0.3">
      <c r="A401" s="208"/>
      <c r="B401" s="380"/>
      <c r="C401" s="2"/>
      <c r="D401" s="2"/>
      <c r="E401" s="2"/>
      <c r="F401" s="2"/>
      <c r="G401" s="2"/>
      <c r="H401" s="73"/>
      <c r="I401" s="73"/>
      <c r="J401" s="73"/>
      <c r="K401" s="73"/>
      <c r="L401" s="73"/>
      <c r="M401" s="73"/>
      <c r="N401" s="73"/>
      <c r="O401" s="73"/>
      <c r="P401" s="73"/>
      <c r="Q401" s="73"/>
      <c r="R401" s="73"/>
      <c r="S401" s="73"/>
    </row>
    <row r="402" spans="1:19" s="381" customFormat="1" ht="14" x14ac:dyDescent="0.3">
      <c r="A402" s="208"/>
      <c r="B402" s="380"/>
      <c r="C402" s="2"/>
      <c r="D402" s="2"/>
      <c r="E402" s="2"/>
      <c r="F402" s="2"/>
      <c r="G402" s="2"/>
      <c r="H402" s="73"/>
      <c r="I402" s="73"/>
      <c r="J402" s="73"/>
      <c r="K402" s="73"/>
      <c r="L402" s="73"/>
      <c r="M402" s="73"/>
      <c r="N402" s="73"/>
      <c r="O402" s="73"/>
      <c r="P402" s="73"/>
      <c r="Q402" s="73"/>
      <c r="R402" s="73"/>
      <c r="S402" s="73"/>
    </row>
    <row r="403" spans="1:19" s="381" customFormat="1" ht="14" x14ac:dyDescent="0.3">
      <c r="A403" s="208"/>
      <c r="B403" s="380"/>
      <c r="C403" s="2"/>
      <c r="D403" s="2"/>
      <c r="E403" s="2"/>
      <c r="F403" s="2"/>
      <c r="G403" s="2"/>
      <c r="H403" s="73"/>
      <c r="I403" s="73"/>
      <c r="J403" s="73"/>
      <c r="K403" s="73"/>
      <c r="L403" s="73"/>
      <c r="M403" s="73"/>
      <c r="N403" s="73"/>
      <c r="O403" s="73"/>
      <c r="P403" s="73"/>
      <c r="Q403" s="73"/>
      <c r="R403" s="73"/>
      <c r="S403" s="73"/>
    </row>
    <row r="404" spans="1:19" s="381" customFormat="1" ht="14" x14ac:dyDescent="0.3">
      <c r="A404" s="208"/>
      <c r="B404" s="380"/>
      <c r="C404" s="2"/>
      <c r="D404" s="2"/>
      <c r="E404" s="2"/>
      <c r="F404" s="2"/>
      <c r="G404" s="2"/>
      <c r="H404" s="73"/>
      <c r="I404" s="73"/>
      <c r="J404" s="73"/>
      <c r="K404" s="73"/>
      <c r="L404" s="73"/>
      <c r="M404" s="73"/>
      <c r="N404" s="73"/>
      <c r="O404" s="73"/>
      <c r="P404" s="73"/>
      <c r="Q404" s="73"/>
      <c r="R404" s="73"/>
      <c r="S404" s="73"/>
    </row>
    <row r="405" spans="1:19" s="381" customFormat="1" ht="14" x14ac:dyDescent="0.3">
      <c r="A405" s="208"/>
      <c r="B405" s="380"/>
      <c r="C405" s="2"/>
      <c r="D405" s="2"/>
      <c r="E405" s="2"/>
      <c r="F405" s="2"/>
      <c r="G405" s="2"/>
      <c r="H405" s="73"/>
      <c r="I405" s="73"/>
      <c r="J405" s="73"/>
      <c r="K405" s="73"/>
      <c r="L405" s="73"/>
      <c r="M405" s="73"/>
      <c r="N405" s="73"/>
      <c r="O405" s="73"/>
      <c r="P405" s="73"/>
      <c r="Q405" s="73"/>
      <c r="R405" s="73"/>
      <c r="S405" s="73"/>
    </row>
    <row r="406" spans="1:19" s="381" customFormat="1" ht="14" x14ac:dyDescent="0.3">
      <c r="A406" s="208"/>
      <c r="B406" s="380"/>
      <c r="C406" s="2"/>
      <c r="D406" s="2"/>
      <c r="E406" s="2"/>
      <c r="F406" s="2"/>
      <c r="G406" s="2"/>
      <c r="H406" s="73"/>
      <c r="I406" s="73"/>
      <c r="J406" s="73"/>
      <c r="K406" s="73"/>
      <c r="L406" s="73"/>
      <c r="M406" s="73"/>
      <c r="N406" s="73"/>
      <c r="O406" s="73"/>
      <c r="P406" s="73"/>
      <c r="Q406" s="73"/>
      <c r="R406" s="73"/>
      <c r="S406" s="73"/>
    </row>
    <row r="407" spans="1:19" s="381" customFormat="1" ht="14" x14ac:dyDescent="0.3">
      <c r="A407" s="208"/>
      <c r="B407" s="380"/>
      <c r="C407" s="2"/>
      <c r="D407" s="2"/>
      <c r="E407" s="2"/>
      <c r="F407" s="2"/>
      <c r="G407" s="2"/>
      <c r="H407" s="73"/>
      <c r="I407" s="73"/>
      <c r="J407" s="73"/>
      <c r="K407" s="73"/>
      <c r="L407" s="73"/>
      <c r="M407" s="73"/>
      <c r="N407" s="73"/>
      <c r="O407" s="73"/>
      <c r="P407" s="73"/>
      <c r="Q407" s="73"/>
      <c r="R407" s="73"/>
      <c r="S407" s="73"/>
    </row>
    <row r="408" spans="1:19" s="381" customFormat="1" ht="14" x14ac:dyDescent="0.3">
      <c r="A408" s="208"/>
      <c r="B408" s="380"/>
      <c r="C408" s="2"/>
      <c r="D408" s="2"/>
      <c r="E408" s="2"/>
      <c r="F408" s="2"/>
      <c r="G408" s="2"/>
      <c r="H408" s="73"/>
      <c r="I408" s="73"/>
      <c r="J408" s="73"/>
      <c r="K408" s="73"/>
      <c r="L408" s="73"/>
      <c r="M408" s="73"/>
      <c r="N408" s="73"/>
      <c r="O408" s="73"/>
      <c r="P408" s="73"/>
      <c r="Q408" s="73"/>
      <c r="R408" s="73"/>
      <c r="S408" s="73"/>
    </row>
    <row r="409" spans="1:19" s="381" customFormat="1" ht="14" x14ac:dyDescent="0.3">
      <c r="A409" s="208"/>
      <c r="B409" s="380"/>
      <c r="C409" s="2"/>
      <c r="D409" s="2"/>
      <c r="E409" s="2"/>
      <c r="F409" s="2"/>
      <c r="G409" s="2"/>
      <c r="H409" s="73"/>
      <c r="I409" s="73"/>
      <c r="J409" s="73"/>
      <c r="K409" s="73"/>
      <c r="L409" s="73"/>
      <c r="M409" s="73"/>
      <c r="N409" s="73"/>
      <c r="O409" s="73"/>
      <c r="P409" s="73"/>
      <c r="Q409" s="73"/>
      <c r="R409" s="73"/>
      <c r="S409" s="73"/>
    </row>
    <row r="410" spans="1:19" s="381" customFormat="1" ht="14" x14ac:dyDescent="0.3">
      <c r="A410" s="208"/>
      <c r="B410" s="380"/>
      <c r="C410" s="2"/>
      <c r="D410" s="2"/>
      <c r="E410" s="2"/>
      <c r="F410" s="2"/>
      <c r="G410" s="2"/>
      <c r="H410" s="73"/>
      <c r="I410" s="73"/>
      <c r="J410" s="73"/>
      <c r="K410" s="73"/>
      <c r="L410" s="73"/>
      <c r="M410" s="73"/>
      <c r="N410" s="73"/>
      <c r="O410" s="73"/>
      <c r="P410" s="73"/>
      <c r="Q410" s="73"/>
      <c r="R410" s="73"/>
      <c r="S410" s="73"/>
    </row>
    <row r="411" spans="1:19" s="381" customFormat="1" ht="14" x14ac:dyDescent="0.3">
      <c r="A411" s="208"/>
      <c r="B411" s="380"/>
      <c r="C411" s="2"/>
      <c r="D411" s="2"/>
      <c r="E411" s="2"/>
      <c r="F411" s="2"/>
      <c r="G411" s="2"/>
      <c r="H411" s="73"/>
      <c r="I411" s="73"/>
      <c r="J411" s="73"/>
      <c r="K411" s="73"/>
      <c r="L411" s="73"/>
      <c r="M411" s="73"/>
      <c r="N411" s="73"/>
      <c r="O411" s="73"/>
      <c r="P411" s="73"/>
      <c r="Q411" s="73"/>
      <c r="R411" s="73"/>
      <c r="S411" s="73"/>
    </row>
    <row r="412" spans="1:19" s="381" customFormat="1" ht="14" x14ac:dyDescent="0.3">
      <c r="A412" s="208"/>
      <c r="B412" s="380"/>
      <c r="C412" s="2"/>
      <c r="D412" s="2"/>
      <c r="E412" s="2"/>
      <c r="F412" s="2"/>
      <c r="G412" s="2"/>
      <c r="H412" s="73"/>
      <c r="I412" s="73"/>
      <c r="J412" s="73"/>
      <c r="K412" s="73"/>
      <c r="L412" s="73"/>
      <c r="M412" s="73"/>
      <c r="N412" s="73"/>
      <c r="O412" s="73"/>
      <c r="P412" s="73"/>
      <c r="Q412" s="73"/>
      <c r="R412" s="73"/>
      <c r="S412" s="73"/>
    </row>
    <row r="413" spans="1:19" s="381" customFormat="1" ht="14" x14ac:dyDescent="0.3">
      <c r="A413" s="208"/>
      <c r="B413" s="380"/>
      <c r="C413" s="2"/>
      <c r="D413" s="2"/>
      <c r="E413" s="2"/>
      <c r="F413" s="2"/>
      <c r="G413" s="2"/>
      <c r="H413" s="73"/>
      <c r="I413" s="73"/>
      <c r="J413" s="73"/>
      <c r="K413" s="73"/>
      <c r="L413" s="73"/>
      <c r="M413" s="73"/>
      <c r="N413" s="73"/>
      <c r="O413" s="73"/>
      <c r="P413" s="73"/>
      <c r="Q413" s="73"/>
      <c r="R413" s="73"/>
      <c r="S413" s="73"/>
    </row>
    <row r="414" spans="1:19" s="381" customFormat="1" ht="14" x14ac:dyDescent="0.3">
      <c r="A414" s="208"/>
      <c r="B414" s="380"/>
      <c r="C414" s="2"/>
      <c r="D414" s="2"/>
      <c r="E414" s="2"/>
      <c r="F414" s="2"/>
      <c r="G414" s="2"/>
      <c r="H414" s="73"/>
      <c r="I414" s="73"/>
      <c r="J414" s="73"/>
      <c r="K414" s="73"/>
      <c r="L414" s="73"/>
      <c r="M414" s="73"/>
      <c r="N414" s="73"/>
      <c r="O414" s="73"/>
      <c r="P414" s="73"/>
      <c r="Q414" s="73"/>
      <c r="R414" s="73"/>
      <c r="S414" s="73"/>
    </row>
    <row r="415" spans="1:19" s="381" customFormat="1" ht="14" x14ac:dyDescent="0.3">
      <c r="A415" s="208"/>
      <c r="B415" s="380"/>
      <c r="C415" s="2"/>
      <c r="D415" s="2"/>
      <c r="E415" s="2"/>
      <c r="F415" s="2"/>
      <c r="G415" s="2"/>
      <c r="H415" s="73"/>
      <c r="I415" s="73"/>
      <c r="J415" s="73"/>
      <c r="K415" s="73"/>
      <c r="L415" s="73"/>
      <c r="M415" s="73"/>
      <c r="N415" s="73"/>
      <c r="O415" s="73"/>
      <c r="P415" s="73"/>
      <c r="Q415" s="73"/>
      <c r="R415" s="73"/>
      <c r="S415" s="73"/>
    </row>
    <row r="416" spans="1:19" s="381" customFormat="1" ht="14" x14ac:dyDescent="0.3">
      <c r="A416" s="208"/>
      <c r="B416" s="380"/>
      <c r="C416" s="2"/>
      <c r="D416" s="2"/>
      <c r="E416" s="2"/>
      <c r="F416" s="2"/>
      <c r="G416" s="2"/>
      <c r="H416" s="73"/>
      <c r="I416" s="73"/>
      <c r="J416" s="73"/>
      <c r="K416" s="73"/>
      <c r="L416" s="73"/>
      <c r="M416" s="73"/>
      <c r="N416" s="73"/>
      <c r="O416" s="73"/>
      <c r="P416" s="73"/>
      <c r="Q416" s="73"/>
      <c r="R416" s="73"/>
      <c r="S416" s="73"/>
    </row>
    <row r="417" spans="1:19" s="381" customFormat="1" ht="14" x14ac:dyDescent="0.3">
      <c r="A417" s="208"/>
      <c r="B417" s="380"/>
      <c r="C417" s="2"/>
      <c r="D417" s="2"/>
      <c r="E417" s="2"/>
      <c r="F417" s="2"/>
      <c r="G417" s="2"/>
      <c r="H417" s="73"/>
      <c r="I417" s="73"/>
      <c r="J417" s="73"/>
      <c r="K417" s="73"/>
      <c r="L417" s="73"/>
      <c r="M417" s="73"/>
      <c r="N417" s="73"/>
      <c r="O417" s="73"/>
      <c r="P417" s="73"/>
      <c r="Q417" s="73"/>
      <c r="R417" s="73"/>
      <c r="S417" s="73"/>
    </row>
    <row r="418" spans="1:19" s="381" customFormat="1" ht="14" x14ac:dyDescent="0.3">
      <c r="A418" s="208"/>
      <c r="B418" s="380"/>
      <c r="C418" s="2"/>
      <c r="D418" s="2"/>
      <c r="E418" s="2"/>
      <c r="F418" s="2"/>
      <c r="G418" s="2"/>
      <c r="H418" s="73"/>
      <c r="I418" s="73"/>
      <c r="J418" s="73"/>
      <c r="K418" s="73"/>
      <c r="L418" s="73"/>
      <c r="M418" s="73"/>
      <c r="N418" s="73"/>
      <c r="O418" s="73"/>
      <c r="P418" s="73"/>
      <c r="Q418" s="73"/>
      <c r="R418" s="73"/>
      <c r="S418" s="73"/>
    </row>
    <row r="419" spans="1:19" s="381" customFormat="1" ht="14" x14ac:dyDescent="0.3">
      <c r="A419" s="208"/>
      <c r="B419" s="380"/>
      <c r="C419" s="2"/>
      <c r="D419" s="2"/>
      <c r="E419" s="2"/>
      <c r="F419" s="2"/>
      <c r="G419" s="2"/>
      <c r="H419" s="73"/>
      <c r="I419" s="73"/>
      <c r="J419" s="73"/>
      <c r="K419" s="73"/>
      <c r="L419" s="73"/>
      <c r="M419" s="73"/>
      <c r="N419" s="73"/>
      <c r="O419" s="73"/>
      <c r="P419" s="73"/>
      <c r="Q419" s="73"/>
      <c r="R419" s="73"/>
      <c r="S419" s="73"/>
    </row>
    <row r="420" spans="1:19" s="381" customFormat="1" ht="14" x14ac:dyDescent="0.3">
      <c r="A420" s="208"/>
      <c r="B420" s="380"/>
      <c r="C420" s="2"/>
      <c r="D420" s="2"/>
      <c r="E420" s="2"/>
      <c r="F420" s="2"/>
      <c r="G420" s="2"/>
      <c r="H420" s="73"/>
      <c r="I420" s="73"/>
      <c r="J420" s="73"/>
      <c r="K420" s="73"/>
      <c r="L420" s="73"/>
      <c r="M420" s="73"/>
      <c r="N420" s="73"/>
      <c r="O420" s="73"/>
      <c r="P420" s="73"/>
      <c r="Q420" s="73"/>
      <c r="R420" s="73"/>
      <c r="S420" s="73"/>
    </row>
    <row r="421" spans="1:19" s="381" customFormat="1" ht="14" x14ac:dyDescent="0.3">
      <c r="A421" s="208"/>
      <c r="B421" s="380"/>
      <c r="C421" s="2"/>
      <c r="D421" s="2"/>
      <c r="E421" s="2"/>
      <c r="F421" s="2"/>
      <c r="G421" s="2"/>
      <c r="H421" s="73"/>
      <c r="I421" s="73"/>
      <c r="J421" s="73"/>
      <c r="K421" s="73"/>
      <c r="L421" s="73"/>
      <c r="M421" s="73"/>
      <c r="N421" s="73"/>
      <c r="O421" s="73"/>
      <c r="P421" s="73"/>
      <c r="Q421" s="73"/>
      <c r="R421" s="73"/>
      <c r="S421" s="73"/>
    </row>
    <row r="422" spans="1:19" s="381" customFormat="1" ht="14" x14ac:dyDescent="0.3">
      <c r="A422" s="208"/>
      <c r="B422" s="380"/>
      <c r="C422" s="2"/>
      <c r="D422" s="2"/>
      <c r="E422" s="2"/>
      <c r="F422" s="2"/>
      <c r="G422" s="2"/>
      <c r="H422" s="73"/>
      <c r="I422" s="73"/>
      <c r="J422" s="73"/>
      <c r="K422" s="73"/>
      <c r="L422" s="73"/>
      <c r="M422" s="73"/>
      <c r="N422" s="73"/>
      <c r="O422" s="73"/>
      <c r="P422" s="73"/>
      <c r="Q422" s="73"/>
      <c r="R422" s="73"/>
      <c r="S422" s="73"/>
    </row>
    <row r="423" spans="1:19" s="381" customFormat="1" ht="14" x14ac:dyDescent="0.3">
      <c r="A423" s="208"/>
      <c r="B423" s="380"/>
      <c r="C423" s="2"/>
      <c r="D423" s="2"/>
      <c r="E423" s="2"/>
      <c r="F423" s="2"/>
      <c r="G423" s="2"/>
      <c r="H423" s="73"/>
      <c r="I423" s="73"/>
      <c r="J423" s="73"/>
      <c r="K423" s="73"/>
      <c r="L423" s="73"/>
      <c r="M423" s="73"/>
      <c r="N423" s="73"/>
      <c r="O423" s="73"/>
      <c r="P423" s="73"/>
      <c r="Q423" s="73"/>
      <c r="R423" s="73"/>
      <c r="S423" s="73"/>
    </row>
    <row r="424" spans="1:19" s="381" customFormat="1" ht="14" x14ac:dyDescent="0.3">
      <c r="A424" s="208"/>
      <c r="B424" s="380"/>
      <c r="C424" s="2"/>
      <c r="D424" s="2"/>
      <c r="E424" s="2"/>
      <c r="F424" s="2"/>
      <c r="G424" s="2"/>
      <c r="H424" s="73"/>
      <c r="I424" s="73"/>
      <c r="J424" s="73"/>
      <c r="K424" s="73"/>
      <c r="L424" s="73"/>
      <c r="M424" s="73"/>
      <c r="N424" s="73"/>
      <c r="O424" s="73"/>
      <c r="P424" s="73"/>
      <c r="Q424" s="73"/>
      <c r="R424" s="73"/>
      <c r="S424" s="73"/>
    </row>
    <row r="425" spans="1:19" s="381" customFormat="1" ht="14" x14ac:dyDescent="0.3">
      <c r="A425" s="208"/>
      <c r="B425" s="380"/>
      <c r="C425" s="2"/>
      <c r="D425" s="2"/>
      <c r="E425" s="2"/>
      <c r="F425" s="2"/>
      <c r="G425" s="2"/>
      <c r="H425" s="73"/>
      <c r="I425" s="73"/>
      <c r="J425" s="73"/>
      <c r="K425" s="73"/>
      <c r="L425" s="73"/>
      <c r="M425" s="73"/>
      <c r="N425" s="73"/>
      <c r="O425" s="73"/>
      <c r="P425" s="73"/>
      <c r="Q425" s="73"/>
      <c r="R425" s="73"/>
      <c r="S425" s="73"/>
    </row>
    <row r="426" spans="1:19" s="381" customFormat="1" ht="14" x14ac:dyDescent="0.3">
      <c r="A426" s="208"/>
      <c r="B426" s="380"/>
      <c r="C426" s="2"/>
      <c r="D426" s="2"/>
      <c r="E426" s="2"/>
      <c r="F426" s="2"/>
      <c r="G426" s="2"/>
      <c r="H426" s="73"/>
      <c r="I426" s="73"/>
      <c r="J426" s="73"/>
      <c r="K426" s="73"/>
      <c r="L426" s="73"/>
      <c r="M426" s="73"/>
      <c r="N426" s="73"/>
      <c r="O426" s="73"/>
      <c r="P426" s="73"/>
      <c r="Q426" s="73"/>
      <c r="R426" s="73"/>
      <c r="S426" s="73"/>
    </row>
    <row r="427" spans="1:19" s="381" customFormat="1" ht="14" x14ac:dyDescent="0.3">
      <c r="A427" s="208"/>
      <c r="B427" s="380"/>
      <c r="C427" s="2"/>
      <c r="D427" s="2"/>
      <c r="E427" s="2"/>
      <c r="F427" s="2"/>
      <c r="G427" s="2"/>
      <c r="H427" s="73"/>
      <c r="I427" s="73"/>
      <c r="J427" s="73"/>
      <c r="K427" s="73"/>
      <c r="L427" s="73"/>
      <c r="M427" s="73"/>
      <c r="N427" s="73"/>
      <c r="O427" s="73"/>
      <c r="P427" s="73"/>
      <c r="Q427" s="73"/>
      <c r="R427" s="73"/>
      <c r="S427" s="73"/>
    </row>
    <row r="428" spans="1:19" s="381" customFormat="1" ht="14" x14ac:dyDescent="0.3">
      <c r="A428" s="208"/>
      <c r="B428" s="380"/>
      <c r="C428" s="2"/>
      <c r="D428" s="2"/>
      <c r="E428" s="2"/>
      <c r="F428" s="2"/>
      <c r="G428" s="2"/>
      <c r="H428" s="73"/>
      <c r="I428" s="73"/>
      <c r="J428" s="73"/>
      <c r="K428" s="73"/>
      <c r="L428" s="73"/>
      <c r="M428" s="73"/>
      <c r="N428" s="73"/>
      <c r="O428" s="73"/>
      <c r="P428" s="73"/>
      <c r="Q428" s="73"/>
      <c r="R428" s="73"/>
      <c r="S428" s="73"/>
    </row>
    <row r="429" spans="1:19" s="381" customFormat="1" ht="14" x14ac:dyDescent="0.3">
      <c r="A429" s="208"/>
      <c r="B429" s="380"/>
      <c r="C429" s="2"/>
      <c r="D429" s="2"/>
      <c r="E429" s="2"/>
      <c r="F429" s="2"/>
      <c r="G429" s="2"/>
      <c r="H429" s="73"/>
      <c r="I429" s="73"/>
      <c r="J429" s="73"/>
      <c r="K429" s="73"/>
      <c r="L429" s="73"/>
      <c r="M429" s="73"/>
      <c r="N429" s="73"/>
      <c r="O429" s="73"/>
      <c r="P429" s="73"/>
      <c r="Q429" s="73"/>
      <c r="R429" s="73"/>
      <c r="S429" s="73"/>
    </row>
    <row r="430" spans="1:19" s="381" customFormat="1" ht="14" x14ac:dyDescent="0.3">
      <c r="A430" s="208"/>
      <c r="B430" s="380"/>
      <c r="C430" s="2"/>
      <c r="D430" s="2"/>
      <c r="E430" s="2"/>
      <c r="F430" s="2"/>
      <c r="G430" s="2"/>
      <c r="H430" s="73"/>
      <c r="I430" s="73"/>
      <c r="J430" s="73"/>
      <c r="K430" s="73"/>
      <c r="L430" s="73"/>
      <c r="M430" s="73"/>
      <c r="N430" s="73"/>
      <c r="O430" s="73"/>
      <c r="P430" s="73"/>
      <c r="Q430" s="73"/>
      <c r="R430" s="73"/>
      <c r="S430" s="73"/>
    </row>
    <row r="431" spans="1:19" s="381" customFormat="1" ht="14" x14ac:dyDescent="0.3">
      <c r="A431" s="208"/>
      <c r="B431" s="380"/>
      <c r="C431" s="2"/>
      <c r="D431" s="2"/>
      <c r="E431" s="2"/>
      <c r="F431" s="2"/>
      <c r="G431" s="2"/>
      <c r="H431" s="73"/>
      <c r="I431" s="73"/>
      <c r="J431" s="73"/>
      <c r="K431" s="73"/>
      <c r="L431" s="73"/>
      <c r="M431" s="73"/>
      <c r="N431" s="73"/>
      <c r="O431" s="73"/>
      <c r="P431" s="73"/>
      <c r="Q431" s="73"/>
      <c r="R431" s="73"/>
      <c r="S431" s="73"/>
    </row>
    <row r="432" spans="1:19" s="381" customFormat="1" ht="14" x14ac:dyDescent="0.3">
      <c r="A432" s="208"/>
      <c r="B432" s="380"/>
      <c r="C432" s="2"/>
      <c r="D432" s="2"/>
      <c r="E432" s="2"/>
      <c r="F432" s="2"/>
      <c r="G432" s="2"/>
      <c r="H432" s="73"/>
      <c r="I432" s="73"/>
      <c r="J432" s="73"/>
      <c r="K432" s="73"/>
      <c r="L432" s="73"/>
      <c r="M432" s="73"/>
      <c r="N432" s="73"/>
      <c r="O432" s="73"/>
      <c r="P432" s="73"/>
      <c r="Q432" s="73"/>
      <c r="R432" s="73"/>
      <c r="S432" s="73"/>
    </row>
    <row r="433" spans="1:19" s="381" customFormat="1" ht="14" x14ac:dyDescent="0.3">
      <c r="A433" s="208"/>
      <c r="B433" s="380"/>
      <c r="C433" s="2"/>
      <c r="D433" s="2"/>
      <c r="E433" s="2"/>
      <c r="F433" s="2"/>
      <c r="G433" s="2"/>
      <c r="H433" s="73"/>
      <c r="I433" s="73"/>
      <c r="J433" s="73"/>
      <c r="K433" s="73"/>
      <c r="L433" s="73"/>
      <c r="M433" s="73"/>
      <c r="N433" s="73"/>
      <c r="O433" s="73"/>
      <c r="P433" s="73"/>
      <c r="Q433" s="73"/>
      <c r="R433" s="73"/>
      <c r="S433" s="73"/>
    </row>
    <row r="434" spans="1:19" s="381" customFormat="1" ht="14" x14ac:dyDescent="0.3">
      <c r="A434" s="208"/>
      <c r="B434" s="380"/>
      <c r="C434" s="2"/>
      <c r="D434" s="2"/>
      <c r="E434" s="2"/>
      <c r="F434" s="2"/>
      <c r="G434" s="2"/>
      <c r="H434" s="73"/>
      <c r="I434" s="73"/>
      <c r="J434" s="73"/>
      <c r="K434" s="73"/>
      <c r="L434" s="73"/>
      <c r="M434" s="73"/>
      <c r="N434" s="73"/>
      <c r="O434" s="73"/>
      <c r="P434" s="73"/>
      <c r="Q434" s="73"/>
      <c r="R434" s="73"/>
      <c r="S434" s="73"/>
    </row>
    <row r="435" spans="1:19" s="381" customFormat="1" ht="14" x14ac:dyDescent="0.3">
      <c r="A435" s="208"/>
      <c r="B435" s="380"/>
      <c r="C435" s="2"/>
      <c r="D435" s="2"/>
      <c r="E435" s="2"/>
      <c r="F435" s="2"/>
      <c r="G435" s="2"/>
      <c r="H435" s="73"/>
      <c r="I435" s="73"/>
      <c r="J435" s="73"/>
      <c r="K435" s="73"/>
      <c r="L435" s="73"/>
      <c r="M435" s="73"/>
      <c r="N435" s="73"/>
      <c r="O435" s="73"/>
      <c r="P435" s="73"/>
      <c r="Q435" s="73"/>
      <c r="R435" s="73"/>
      <c r="S435" s="73"/>
    </row>
    <row r="436" spans="1:19" s="381" customFormat="1" ht="14" x14ac:dyDescent="0.3">
      <c r="A436" s="208"/>
      <c r="B436" s="380"/>
      <c r="C436" s="2"/>
      <c r="D436" s="2"/>
      <c r="E436" s="2"/>
      <c r="F436" s="2"/>
      <c r="G436" s="2"/>
      <c r="H436" s="73"/>
      <c r="I436" s="73"/>
      <c r="J436" s="73"/>
      <c r="K436" s="73"/>
      <c r="L436" s="73"/>
      <c r="M436" s="73"/>
      <c r="N436" s="73"/>
      <c r="O436" s="73"/>
      <c r="P436" s="73"/>
      <c r="Q436" s="73"/>
      <c r="R436" s="73"/>
      <c r="S436" s="73"/>
    </row>
    <row r="437" spans="1:19" s="381" customFormat="1" ht="14" x14ac:dyDescent="0.3">
      <c r="A437" s="208"/>
      <c r="B437" s="380"/>
      <c r="C437" s="2"/>
      <c r="D437" s="2"/>
      <c r="E437" s="2"/>
      <c r="F437" s="2"/>
      <c r="G437" s="2"/>
      <c r="H437" s="73"/>
      <c r="I437" s="73"/>
      <c r="J437" s="73"/>
      <c r="K437" s="73"/>
      <c r="L437" s="73"/>
      <c r="M437" s="73"/>
      <c r="N437" s="73"/>
      <c r="O437" s="73"/>
      <c r="P437" s="73"/>
      <c r="Q437" s="73"/>
      <c r="R437" s="73"/>
      <c r="S437" s="73"/>
    </row>
    <row r="438" spans="1:19" s="381" customFormat="1" ht="14" x14ac:dyDescent="0.3">
      <c r="A438" s="208"/>
      <c r="B438" s="380"/>
      <c r="C438" s="2"/>
      <c r="D438" s="2"/>
      <c r="E438" s="2"/>
      <c r="F438" s="2"/>
      <c r="G438" s="2"/>
      <c r="H438" s="73"/>
      <c r="I438" s="73"/>
      <c r="J438" s="73"/>
      <c r="K438" s="73"/>
      <c r="L438" s="73"/>
      <c r="M438" s="73"/>
      <c r="N438" s="73"/>
      <c r="O438" s="73"/>
      <c r="P438" s="73"/>
      <c r="Q438" s="73"/>
      <c r="R438" s="73"/>
      <c r="S438" s="73"/>
    </row>
    <row r="439" spans="1:19" s="381" customFormat="1" ht="14" x14ac:dyDescent="0.3">
      <c r="A439" s="208"/>
      <c r="B439" s="380"/>
      <c r="C439" s="2"/>
      <c r="D439" s="2"/>
      <c r="E439" s="2"/>
      <c r="F439" s="2"/>
      <c r="G439" s="2"/>
      <c r="H439" s="73"/>
      <c r="I439" s="73"/>
      <c r="J439" s="73"/>
      <c r="K439" s="73"/>
      <c r="L439" s="73"/>
      <c r="M439" s="73"/>
      <c r="N439" s="73"/>
      <c r="O439" s="73"/>
      <c r="P439" s="73"/>
      <c r="Q439" s="73"/>
      <c r="R439" s="73"/>
      <c r="S439" s="73"/>
    </row>
    <row r="440" spans="1:19" s="381" customFormat="1" ht="14" x14ac:dyDescent="0.3">
      <c r="A440" s="208"/>
      <c r="B440" s="380"/>
      <c r="C440" s="2"/>
      <c r="D440" s="2"/>
      <c r="E440" s="2"/>
      <c r="F440" s="2"/>
      <c r="G440" s="2"/>
      <c r="H440" s="73"/>
      <c r="I440" s="73"/>
      <c r="J440" s="73"/>
      <c r="K440" s="73"/>
      <c r="L440" s="73"/>
      <c r="M440" s="73"/>
      <c r="N440" s="73"/>
      <c r="O440" s="73"/>
      <c r="P440" s="73"/>
      <c r="Q440" s="73"/>
      <c r="R440" s="73"/>
      <c r="S440" s="73"/>
    </row>
    <row r="441" spans="1:19" s="381" customFormat="1" ht="14" x14ac:dyDescent="0.3">
      <c r="A441" s="208"/>
      <c r="B441" s="380"/>
      <c r="C441" s="2"/>
      <c r="D441" s="2"/>
      <c r="E441" s="2"/>
      <c r="F441" s="2"/>
      <c r="G441" s="2"/>
      <c r="H441" s="73"/>
      <c r="I441" s="73"/>
      <c r="J441" s="73"/>
      <c r="K441" s="73"/>
      <c r="L441" s="73"/>
      <c r="M441" s="73"/>
      <c r="N441" s="73"/>
      <c r="O441" s="73"/>
      <c r="P441" s="73"/>
      <c r="Q441" s="73"/>
      <c r="R441" s="73"/>
      <c r="S441" s="73"/>
    </row>
    <row r="442" spans="1:19" s="381" customFormat="1" ht="14" x14ac:dyDescent="0.3">
      <c r="A442" s="208"/>
      <c r="B442" s="380"/>
      <c r="C442" s="2"/>
      <c r="D442" s="2"/>
      <c r="E442" s="2"/>
      <c r="F442" s="2"/>
      <c r="G442" s="2"/>
      <c r="H442" s="73"/>
      <c r="I442" s="73"/>
      <c r="J442" s="73"/>
      <c r="K442" s="73"/>
      <c r="L442" s="73"/>
      <c r="M442" s="73"/>
      <c r="N442" s="73"/>
      <c r="O442" s="73"/>
      <c r="P442" s="73"/>
      <c r="Q442" s="73"/>
      <c r="R442" s="73"/>
      <c r="S442" s="73"/>
    </row>
    <row r="443" spans="1:19" s="381" customFormat="1" ht="14" x14ac:dyDescent="0.3">
      <c r="A443" s="208"/>
      <c r="B443" s="380"/>
      <c r="C443" s="2"/>
      <c r="D443" s="2"/>
      <c r="E443" s="2"/>
      <c r="F443" s="2"/>
      <c r="G443" s="2"/>
      <c r="H443" s="73"/>
      <c r="I443" s="73"/>
      <c r="J443" s="73"/>
      <c r="K443" s="73"/>
      <c r="L443" s="73"/>
      <c r="M443" s="73"/>
      <c r="N443" s="73"/>
      <c r="O443" s="73"/>
      <c r="P443" s="73"/>
      <c r="Q443" s="73"/>
      <c r="R443" s="73"/>
      <c r="S443" s="73"/>
    </row>
    <row r="444" spans="1:19" s="381" customFormat="1" ht="14" x14ac:dyDescent="0.3">
      <c r="A444" s="208"/>
      <c r="B444" s="380"/>
      <c r="C444" s="2"/>
      <c r="D444" s="2"/>
      <c r="E444" s="2"/>
      <c r="F444" s="2"/>
      <c r="G444" s="2"/>
      <c r="H444" s="73"/>
      <c r="I444" s="73"/>
      <c r="J444" s="73"/>
      <c r="K444" s="73"/>
      <c r="L444" s="73"/>
      <c r="M444" s="73"/>
      <c r="N444" s="73"/>
      <c r="O444" s="73"/>
      <c r="P444" s="73"/>
      <c r="Q444" s="73"/>
      <c r="R444" s="73"/>
      <c r="S444" s="73"/>
    </row>
    <row r="445" spans="1:19" s="381" customFormat="1" ht="14" x14ac:dyDescent="0.3">
      <c r="A445" s="208"/>
      <c r="B445" s="380"/>
      <c r="C445" s="2"/>
      <c r="D445" s="2"/>
      <c r="E445" s="2"/>
      <c r="F445" s="2"/>
      <c r="G445" s="2"/>
      <c r="H445" s="73"/>
      <c r="I445" s="73"/>
      <c r="J445" s="73"/>
      <c r="K445" s="73"/>
      <c r="L445" s="73"/>
      <c r="M445" s="73"/>
      <c r="N445" s="73"/>
      <c r="O445" s="73"/>
      <c r="P445" s="73"/>
      <c r="Q445" s="73"/>
      <c r="R445" s="73"/>
      <c r="S445" s="73"/>
    </row>
    <row r="446" spans="1:19" s="381" customFormat="1" ht="14" x14ac:dyDescent="0.3">
      <c r="A446" s="208"/>
      <c r="B446" s="380"/>
      <c r="C446" s="2"/>
      <c r="D446" s="2"/>
      <c r="E446" s="2"/>
      <c r="F446" s="2"/>
      <c r="G446" s="2"/>
      <c r="H446" s="73"/>
      <c r="I446" s="73"/>
      <c r="J446" s="73"/>
      <c r="K446" s="73"/>
      <c r="L446" s="73"/>
      <c r="M446" s="73"/>
      <c r="N446" s="73"/>
      <c r="O446" s="73"/>
      <c r="P446" s="73"/>
      <c r="Q446" s="73"/>
      <c r="R446" s="73"/>
      <c r="S446" s="73"/>
    </row>
    <row r="447" spans="1:19" s="381" customFormat="1" ht="14" x14ac:dyDescent="0.3">
      <c r="A447" s="208"/>
      <c r="B447" s="380"/>
      <c r="C447" s="2"/>
      <c r="D447" s="2"/>
      <c r="E447" s="2"/>
      <c r="F447" s="2"/>
      <c r="G447" s="2"/>
      <c r="H447" s="73"/>
      <c r="I447" s="73"/>
      <c r="J447" s="73"/>
      <c r="K447" s="73"/>
      <c r="L447" s="73"/>
      <c r="M447" s="73"/>
      <c r="N447" s="73"/>
      <c r="O447" s="73"/>
      <c r="P447" s="73"/>
      <c r="Q447" s="73"/>
      <c r="R447" s="73"/>
      <c r="S447" s="73"/>
    </row>
    <row r="448" spans="1:19" s="381" customFormat="1" ht="14" x14ac:dyDescent="0.3">
      <c r="A448" s="208"/>
      <c r="B448" s="380"/>
      <c r="C448" s="2"/>
      <c r="D448" s="2"/>
      <c r="E448" s="2"/>
      <c r="F448" s="2"/>
      <c r="G448" s="2"/>
      <c r="H448" s="73"/>
      <c r="I448" s="73"/>
      <c r="J448" s="73"/>
      <c r="K448" s="73"/>
      <c r="L448" s="73"/>
      <c r="M448" s="73"/>
      <c r="N448" s="73"/>
      <c r="O448" s="73"/>
      <c r="P448" s="73"/>
      <c r="Q448" s="73"/>
      <c r="R448" s="73"/>
      <c r="S448" s="73"/>
    </row>
    <row r="449" spans="1:19" s="381" customFormat="1" ht="14" x14ac:dyDescent="0.3">
      <c r="A449" s="208"/>
      <c r="B449" s="380"/>
      <c r="C449" s="2"/>
      <c r="D449" s="2"/>
      <c r="E449" s="2"/>
      <c r="F449" s="2"/>
      <c r="G449" s="2"/>
      <c r="H449" s="73"/>
      <c r="I449" s="73"/>
      <c r="J449" s="73"/>
      <c r="K449" s="73"/>
      <c r="L449" s="73"/>
      <c r="M449" s="73"/>
      <c r="N449" s="73"/>
      <c r="O449" s="73"/>
      <c r="P449" s="73"/>
      <c r="Q449" s="73"/>
      <c r="R449" s="73"/>
      <c r="S449" s="73"/>
    </row>
    <row r="450" spans="1:19" s="381" customFormat="1" ht="14" x14ac:dyDescent="0.3">
      <c r="A450" s="208"/>
      <c r="B450" s="380"/>
      <c r="C450" s="2"/>
      <c r="D450" s="2"/>
      <c r="E450" s="2"/>
      <c r="F450" s="2"/>
      <c r="G450" s="2"/>
      <c r="H450" s="73"/>
      <c r="I450" s="73"/>
      <c r="J450" s="73"/>
      <c r="K450" s="73"/>
      <c r="L450" s="73"/>
      <c r="M450" s="73"/>
      <c r="N450" s="73"/>
      <c r="O450" s="73"/>
      <c r="P450" s="73"/>
      <c r="Q450" s="73"/>
      <c r="R450" s="73"/>
      <c r="S450" s="73"/>
    </row>
    <row r="451" spans="1:19" s="381" customFormat="1" ht="14" x14ac:dyDescent="0.3">
      <c r="A451" s="208"/>
      <c r="B451" s="380"/>
      <c r="C451" s="2"/>
      <c r="D451" s="2"/>
      <c r="E451" s="2"/>
      <c r="F451" s="2"/>
      <c r="G451" s="2"/>
      <c r="H451" s="73"/>
      <c r="I451" s="73"/>
      <c r="J451" s="73"/>
      <c r="K451" s="73"/>
      <c r="L451" s="73"/>
      <c r="M451" s="73"/>
      <c r="N451" s="73"/>
      <c r="O451" s="73"/>
      <c r="P451" s="73"/>
      <c r="Q451" s="73"/>
      <c r="R451" s="73"/>
      <c r="S451" s="73"/>
    </row>
    <row r="452" spans="1:19" s="381" customFormat="1" ht="14" x14ac:dyDescent="0.3">
      <c r="A452" s="208"/>
      <c r="B452" s="380"/>
      <c r="C452" s="2"/>
      <c r="D452" s="2"/>
      <c r="E452" s="2"/>
      <c r="F452" s="2"/>
      <c r="G452" s="2"/>
      <c r="H452" s="73"/>
      <c r="I452" s="73"/>
      <c r="J452" s="73"/>
      <c r="K452" s="73"/>
      <c r="L452" s="73"/>
      <c r="M452" s="73"/>
      <c r="N452" s="73"/>
      <c r="O452" s="73"/>
      <c r="P452" s="73"/>
      <c r="Q452" s="73"/>
      <c r="R452" s="73"/>
      <c r="S452" s="73"/>
    </row>
    <row r="453" spans="1:19" s="381" customFormat="1" ht="14" x14ac:dyDescent="0.3">
      <c r="A453" s="208"/>
      <c r="B453" s="380"/>
      <c r="C453" s="2"/>
      <c r="D453" s="2"/>
      <c r="E453" s="2"/>
      <c r="F453" s="2"/>
      <c r="G453" s="2"/>
      <c r="H453" s="73"/>
      <c r="I453" s="73"/>
      <c r="J453" s="73"/>
      <c r="K453" s="73"/>
      <c r="L453" s="73"/>
      <c r="M453" s="73"/>
      <c r="N453" s="73"/>
      <c r="O453" s="73"/>
      <c r="P453" s="73"/>
      <c r="Q453" s="73"/>
      <c r="R453" s="73"/>
      <c r="S453" s="73"/>
    </row>
    <row r="454" spans="1:19" s="381" customFormat="1" ht="14" x14ac:dyDescent="0.3">
      <c r="A454" s="208"/>
      <c r="B454" s="380"/>
      <c r="C454" s="2"/>
      <c r="D454" s="2"/>
      <c r="E454" s="2"/>
      <c r="F454" s="2"/>
      <c r="G454" s="2"/>
      <c r="H454" s="73"/>
      <c r="I454" s="73"/>
      <c r="J454" s="73"/>
      <c r="K454" s="73"/>
      <c r="L454" s="73"/>
      <c r="M454" s="73"/>
      <c r="N454" s="73"/>
      <c r="O454" s="73"/>
      <c r="P454" s="73"/>
      <c r="Q454" s="73"/>
      <c r="R454" s="73"/>
      <c r="S454" s="73"/>
    </row>
    <row r="455" spans="1:19" s="381" customFormat="1" ht="14" x14ac:dyDescent="0.3">
      <c r="A455" s="208"/>
      <c r="B455" s="380"/>
      <c r="C455" s="2"/>
      <c r="D455" s="2"/>
      <c r="E455" s="2"/>
      <c r="F455" s="2"/>
      <c r="G455" s="2"/>
      <c r="H455" s="73"/>
      <c r="I455" s="73"/>
      <c r="J455" s="73"/>
      <c r="K455" s="73"/>
      <c r="L455" s="73"/>
      <c r="M455" s="73"/>
      <c r="N455" s="73"/>
      <c r="O455" s="73"/>
      <c r="P455" s="73"/>
      <c r="Q455" s="73"/>
      <c r="R455" s="73"/>
      <c r="S455" s="73"/>
    </row>
    <row r="456" spans="1:19" s="381" customFormat="1" ht="14" x14ac:dyDescent="0.3">
      <c r="A456" s="208"/>
      <c r="B456" s="380"/>
      <c r="C456" s="2"/>
      <c r="D456" s="2"/>
      <c r="E456" s="2"/>
      <c r="F456" s="2"/>
      <c r="G456" s="2"/>
      <c r="H456" s="73"/>
      <c r="I456" s="73"/>
      <c r="J456" s="73"/>
      <c r="K456" s="73"/>
      <c r="L456" s="73"/>
      <c r="M456" s="73"/>
      <c r="N456" s="73"/>
      <c r="O456" s="73"/>
      <c r="P456" s="73"/>
      <c r="Q456" s="73"/>
      <c r="R456" s="73"/>
      <c r="S456" s="73"/>
    </row>
    <row r="457" spans="1:19" s="381" customFormat="1" ht="14" x14ac:dyDescent="0.3">
      <c r="A457" s="208"/>
      <c r="B457" s="380"/>
      <c r="C457" s="2"/>
      <c r="D457" s="2"/>
      <c r="E457" s="2"/>
      <c r="F457" s="2"/>
      <c r="G457" s="2"/>
      <c r="H457" s="73"/>
      <c r="I457" s="73"/>
      <c r="J457" s="73"/>
      <c r="K457" s="73"/>
      <c r="L457" s="73"/>
      <c r="M457" s="73"/>
      <c r="N457" s="73"/>
      <c r="O457" s="73"/>
      <c r="P457" s="73"/>
      <c r="Q457" s="73"/>
      <c r="R457" s="73"/>
      <c r="S457" s="73"/>
    </row>
    <row r="458" spans="1:19" s="381" customFormat="1" ht="14" x14ac:dyDescent="0.3">
      <c r="A458" s="208"/>
      <c r="B458" s="380"/>
      <c r="C458" s="2"/>
      <c r="D458" s="2"/>
      <c r="E458" s="2"/>
      <c r="F458" s="2"/>
      <c r="G458" s="2"/>
      <c r="H458" s="73"/>
      <c r="I458" s="73"/>
      <c r="J458" s="73"/>
      <c r="K458" s="73"/>
      <c r="L458" s="73"/>
      <c r="M458" s="73"/>
      <c r="N458" s="73"/>
      <c r="O458" s="73"/>
      <c r="P458" s="73"/>
      <c r="Q458" s="73"/>
      <c r="R458" s="73"/>
      <c r="S458" s="73"/>
    </row>
    <row r="459" spans="1:19" s="381" customFormat="1" ht="14" x14ac:dyDescent="0.3">
      <c r="A459" s="208"/>
      <c r="B459" s="380"/>
      <c r="C459" s="2"/>
      <c r="D459" s="2"/>
      <c r="E459" s="2"/>
      <c r="F459" s="2"/>
      <c r="G459" s="2"/>
      <c r="H459" s="73"/>
      <c r="I459" s="73"/>
      <c r="J459" s="73"/>
      <c r="K459" s="73"/>
      <c r="L459" s="73"/>
      <c r="M459" s="73"/>
      <c r="N459" s="73"/>
      <c r="O459" s="73"/>
      <c r="P459" s="73"/>
      <c r="Q459" s="73"/>
      <c r="R459" s="73"/>
      <c r="S459" s="73"/>
    </row>
    <row r="460" spans="1:19" s="381" customFormat="1" ht="14" x14ac:dyDescent="0.3">
      <c r="A460" s="208"/>
      <c r="B460" s="380"/>
      <c r="C460" s="2"/>
      <c r="D460" s="2"/>
      <c r="E460" s="2"/>
      <c r="F460" s="2"/>
      <c r="G460" s="2"/>
      <c r="H460" s="73"/>
      <c r="I460" s="73"/>
      <c r="J460" s="73"/>
      <c r="K460" s="73"/>
      <c r="L460" s="73"/>
      <c r="M460" s="73"/>
      <c r="N460" s="73"/>
      <c r="O460" s="73"/>
      <c r="P460" s="73"/>
      <c r="Q460" s="73"/>
      <c r="R460" s="73"/>
      <c r="S460" s="73"/>
    </row>
    <row r="461" spans="1:19" s="381" customFormat="1" ht="14" x14ac:dyDescent="0.3">
      <c r="A461" s="208"/>
      <c r="B461" s="380"/>
      <c r="C461" s="2"/>
      <c r="D461" s="2"/>
      <c r="E461" s="2"/>
      <c r="F461" s="2"/>
      <c r="G461" s="2"/>
      <c r="H461" s="73"/>
      <c r="I461" s="73"/>
      <c r="J461" s="73"/>
      <c r="K461" s="73"/>
      <c r="L461" s="73"/>
      <c r="M461" s="73"/>
      <c r="N461" s="73"/>
      <c r="O461" s="73"/>
      <c r="P461" s="73"/>
      <c r="Q461" s="73"/>
      <c r="R461" s="73"/>
      <c r="S461" s="73"/>
    </row>
    <row r="462" spans="1:19" s="381" customFormat="1" ht="14" x14ac:dyDescent="0.3">
      <c r="A462" s="208"/>
      <c r="B462" s="380"/>
      <c r="C462" s="2"/>
      <c r="D462" s="2"/>
      <c r="E462" s="2"/>
      <c r="F462" s="2"/>
      <c r="G462" s="2"/>
      <c r="H462" s="73"/>
      <c r="I462" s="73"/>
      <c r="J462" s="73"/>
      <c r="K462" s="73"/>
      <c r="L462" s="73"/>
      <c r="M462" s="73"/>
      <c r="N462" s="73"/>
      <c r="O462" s="73"/>
      <c r="P462" s="73"/>
      <c r="Q462" s="73"/>
      <c r="R462" s="73"/>
      <c r="S462" s="73"/>
    </row>
    <row r="463" spans="1:19" s="381" customFormat="1" ht="14" x14ac:dyDescent="0.3">
      <c r="A463" s="208"/>
      <c r="B463" s="380"/>
      <c r="C463" s="2"/>
      <c r="D463" s="2"/>
      <c r="E463" s="2"/>
      <c r="F463" s="2"/>
      <c r="G463" s="2"/>
      <c r="H463" s="73"/>
      <c r="I463" s="73"/>
      <c r="J463" s="73"/>
      <c r="K463" s="73"/>
      <c r="L463" s="73"/>
      <c r="M463" s="73"/>
      <c r="N463" s="73"/>
      <c r="O463" s="73"/>
      <c r="P463" s="73"/>
      <c r="Q463" s="73"/>
      <c r="R463" s="73"/>
      <c r="S463" s="73"/>
    </row>
    <row r="464" spans="1:19" s="381" customFormat="1" ht="14" x14ac:dyDescent="0.3">
      <c r="A464" s="208"/>
      <c r="B464" s="380"/>
      <c r="C464" s="2"/>
      <c r="D464" s="2"/>
      <c r="E464" s="2"/>
      <c r="F464" s="2"/>
      <c r="G464" s="2"/>
      <c r="H464" s="73"/>
      <c r="I464" s="73"/>
      <c r="J464" s="73"/>
      <c r="K464" s="73"/>
      <c r="L464" s="73"/>
      <c r="M464" s="73"/>
      <c r="N464" s="73"/>
      <c r="O464" s="73"/>
      <c r="P464" s="73"/>
      <c r="Q464" s="73"/>
      <c r="R464" s="73"/>
      <c r="S464" s="73"/>
    </row>
    <row r="465" spans="1:19" s="381" customFormat="1" ht="14" x14ac:dyDescent="0.3">
      <c r="A465" s="208"/>
      <c r="B465" s="380"/>
      <c r="C465" s="2"/>
      <c r="D465" s="2"/>
      <c r="E465" s="2"/>
      <c r="F465" s="2"/>
      <c r="G465" s="2"/>
      <c r="H465" s="73"/>
      <c r="I465" s="73"/>
      <c r="J465" s="73"/>
      <c r="K465" s="73"/>
      <c r="L465" s="73"/>
      <c r="M465" s="73"/>
      <c r="N465" s="73"/>
      <c r="O465" s="73"/>
      <c r="P465" s="73"/>
      <c r="Q465" s="73"/>
      <c r="R465" s="73"/>
      <c r="S465" s="73"/>
    </row>
    <row r="466" spans="1:19" s="381" customFormat="1" ht="14" x14ac:dyDescent="0.3">
      <c r="A466" s="208"/>
      <c r="B466" s="380"/>
      <c r="C466" s="2"/>
      <c r="D466" s="2"/>
      <c r="E466" s="2"/>
      <c r="F466" s="2"/>
      <c r="G466" s="2"/>
      <c r="H466" s="73"/>
      <c r="I466" s="73"/>
      <c r="J466" s="73"/>
      <c r="K466" s="73"/>
      <c r="L466" s="73"/>
      <c r="M466" s="73"/>
      <c r="N466" s="73"/>
      <c r="O466" s="73"/>
      <c r="P466" s="73"/>
      <c r="Q466" s="73"/>
      <c r="R466" s="73"/>
      <c r="S466" s="73"/>
    </row>
    <row r="467" spans="1:19" s="381" customFormat="1" ht="14" x14ac:dyDescent="0.3">
      <c r="A467" s="208"/>
      <c r="B467" s="380"/>
      <c r="C467" s="2"/>
      <c r="D467" s="2"/>
      <c r="E467" s="2"/>
      <c r="F467" s="2"/>
      <c r="G467" s="2"/>
      <c r="H467" s="73"/>
      <c r="I467" s="73"/>
      <c r="J467" s="73"/>
      <c r="K467" s="73"/>
      <c r="L467" s="73"/>
      <c r="M467" s="73"/>
      <c r="N467" s="73"/>
      <c r="O467" s="73"/>
      <c r="P467" s="73"/>
      <c r="Q467" s="73"/>
      <c r="R467" s="73"/>
      <c r="S467" s="73"/>
    </row>
    <row r="468" spans="1:19" s="381" customFormat="1" ht="14" x14ac:dyDescent="0.3">
      <c r="A468" s="208"/>
      <c r="B468" s="380"/>
      <c r="C468" s="2"/>
      <c r="D468" s="2"/>
      <c r="E468" s="2"/>
      <c r="F468" s="2"/>
      <c r="G468" s="2"/>
      <c r="H468" s="73"/>
      <c r="I468" s="73"/>
      <c r="J468" s="73"/>
      <c r="K468" s="73"/>
      <c r="L468" s="73"/>
      <c r="M468" s="73"/>
      <c r="N468" s="73"/>
      <c r="O468" s="73"/>
      <c r="P468" s="73"/>
      <c r="Q468" s="73"/>
      <c r="R468" s="73"/>
      <c r="S468" s="73"/>
    </row>
    <row r="469" spans="1:19" s="381" customFormat="1" ht="14" x14ac:dyDescent="0.3">
      <c r="A469" s="208"/>
      <c r="B469" s="380"/>
      <c r="C469" s="2"/>
      <c r="D469" s="2"/>
      <c r="E469" s="2"/>
      <c r="F469" s="2"/>
      <c r="G469" s="2"/>
      <c r="H469" s="73"/>
      <c r="I469" s="73"/>
      <c r="J469" s="73"/>
      <c r="K469" s="73"/>
      <c r="L469" s="73"/>
      <c r="M469" s="73"/>
      <c r="N469" s="73"/>
      <c r="O469" s="73"/>
      <c r="P469" s="73"/>
      <c r="Q469" s="73"/>
      <c r="R469" s="73"/>
      <c r="S469" s="73"/>
    </row>
    <row r="470" spans="1:19" s="381" customFormat="1" ht="14" x14ac:dyDescent="0.3">
      <c r="A470" s="208"/>
      <c r="B470" s="380"/>
      <c r="C470" s="2"/>
      <c r="D470" s="2"/>
      <c r="E470" s="2"/>
      <c r="F470" s="2"/>
      <c r="G470" s="2"/>
      <c r="H470" s="73"/>
      <c r="I470" s="73"/>
      <c r="J470" s="73"/>
      <c r="K470" s="73"/>
      <c r="L470" s="73"/>
      <c r="M470" s="73"/>
      <c r="N470" s="73"/>
      <c r="O470" s="73"/>
      <c r="P470" s="73"/>
      <c r="Q470" s="73"/>
      <c r="R470" s="73"/>
      <c r="S470" s="73"/>
    </row>
    <row r="471" spans="1:19" s="381" customFormat="1" ht="14" x14ac:dyDescent="0.3">
      <c r="A471" s="208"/>
      <c r="B471" s="380"/>
      <c r="C471" s="2"/>
      <c r="D471" s="2"/>
      <c r="E471" s="2"/>
      <c r="F471" s="2"/>
      <c r="G471" s="2"/>
      <c r="H471" s="73"/>
      <c r="I471" s="73"/>
      <c r="J471" s="73"/>
      <c r="K471" s="73"/>
      <c r="L471" s="73"/>
      <c r="M471" s="73"/>
      <c r="N471" s="73"/>
      <c r="O471" s="73"/>
      <c r="P471" s="73"/>
      <c r="Q471" s="73"/>
      <c r="R471" s="73"/>
      <c r="S471" s="73"/>
    </row>
    <row r="472" spans="1:19" s="381" customFormat="1" ht="14" x14ac:dyDescent="0.3">
      <c r="A472" s="208"/>
      <c r="B472" s="380"/>
      <c r="C472" s="2"/>
      <c r="D472" s="2"/>
      <c r="E472" s="2"/>
      <c r="F472" s="2"/>
      <c r="G472" s="2"/>
      <c r="H472" s="73"/>
      <c r="I472" s="73"/>
      <c r="J472" s="73"/>
      <c r="K472" s="73"/>
      <c r="L472" s="73"/>
      <c r="M472" s="73"/>
      <c r="N472" s="73"/>
      <c r="O472" s="73"/>
      <c r="P472" s="73"/>
      <c r="Q472" s="73"/>
      <c r="R472" s="73"/>
      <c r="S472" s="73"/>
    </row>
    <row r="473" spans="1:19" s="381" customFormat="1" ht="14" x14ac:dyDescent="0.3">
      <c r="A473" s="208"/>
      <c r="B473" s="380"/>
      <c r="C473" s="2"/>
      <c r="D473" s="2"/>
      <c r="E473" s="2"/>
      <c r="F473" s="2"/>
      <c r="G473" s="2"/>
      <c r="H473" s="73"/>
      <c r="I473" s="73"/>
      <c r="J473" s="73"/>
      <c r="K473" s="73"/>
      <c r="L473" s="73"/>
      <c r="M473" s="73"/>
      <c r="N473" s="73"/>
      <c r="O473" s="73"/>
      <c r="P473" s="73"/>
      <c r="Q473" s="73"/>
      <c r="R473" s="73"/>
      <c r="S473" s="73"/>
    </row>
    <row r="474" spans="1:19" s="381" customFormat="1" ht="14" x14ac:dyDescent="0.3">
      <c r="A474" s="208"/>
      <c r="B474" s="380"/>
      <c r="C474" s="2"/>
      <c r="D474" s="2"/>
      <c r="E474" s="2"/>
      <c r="F474" s="2"/>
      <c r="G474" s="2"/>
      <c r="H474" s="73"/>
      <c r="I474" s="73"/>
      <c r="J474" s="73"/>
      <c r="K474" s="73"/>
      <c r="L474" s="73"/>
      <c r="M474" s="73"/>
      <c r="N474" s="73"/>
      <c r="O474" s="73"/>
      <c r="P474" s="73"/>
      <c r="Q474" s="73"/>
      <c r="R474" s="73"/>
      <c r="S474" s="73"/>
    </row>
    <row r="475" spans="1:19" s="381" customFormat="1" ht="14" x14ac:dyDescent="0.3">
      <c r="A475" s="208"/>
      <c r="B475" s="380"/>
      <c r="C475" s="2"/>
      <c r="D475" s="2"/>
      <c r="E475" s="2"/>
      <c r="F475" s="2"/>
      <c r="G475" s="2"/>
      <c r="H475" s="73"/>
      <c r="I475" s="73"/>
      <c r="J475" s="73"/>
      <c r="K475" s="73"/>
      <c r="L475" s="73"/>
      <c r="M475" s="73"/>
      <c r="N475" s="73"/>
      <c r="O475" s="73"/>
      <c r="P475" s="73"/>
      <c r="Q475" s="73"/>
      <c r="R475" s="73"/>
      <c r="S475" s="73"/>
    </row>
    <row r="476" spans="1:19" s="381" customFormat="1" ht="14" x14ac:dyDescent="0.3">
      <c r="A476" s="208"/>
      <c r="B476" s="380"/>
      <c r="C476" s="2"/>
      <c r="D476" s="2"/>
      <c r="E476" s="2"/>
      <c r="F476" s="2"/>
      <c r="G476" s="2"/>
      <c r="H476" s="73"/>
      <c r="I476" s="73"/>
      <c r="J476" s="73"/>
      <c r="K476" s="73"/>
      <c r="L476" s="73"/>
      <c r="M476" s="73"/>
      <c r="N476" s="73"/>
      <c r="O476" s="73"/>
      <c r="P476" s="73"/>
      <c r="Q476" s="73"/>
      <c r="R476" s="73"/>
      <c r="S476" s="73"/>
    </row>
    <row r="477" spans="1:19" s="381" customFormat="1" ht="14" x14ac:dyDescent="0.3">
      <c r="A477" s="208"/>
      <c r="B477" s="380"/>
      <c r="C477" s="2"/>
      <c r="D477" s="2"/>
      <c r="E477" s="2"/>
      <c r="F477" s="2"/>
      <c r="G477" s="2"/>
      <c r="H477" s="73"/>
      <c r="I477" s="73"/>
      <c r="J477" s="73"/>
      <c r="K477" s="73"/>
      <c r="L477" s="73"/>
      <c r="M477" s="73"/>
      <c r="N477" s="73"/>
      <c r="O477" s="73"/>
      <c r="P477" s="73"/>
      <c r="Q477" s="73"/>
      <c r="R477" s="73"/>
      <c r="S477" s="73"/>
    </row>
    <row r="478" spans="1:19" s="381" customFormat="1" ht="14" x14ac:dyDescent="0.3">
      <c r="A478" s="208"/>
      <c r="B478" s="380"/>
      <c r="C478" s="2"/>
      <c r="D478" s="2"/>
      <c r="E478" s="2"/>
      <c r="F478" s="2"/>
      <c r="G478" s="2"/>
      <c r="H478" s="73"/>
      <c r="I478" s="73"/>
      <c r="J478" s="73"/>
      <c r="K478" s="73"/>
      <c r="L478" s="73"/>
      <c r="M478" s="73"/>
      <c r="N478" s="73"/>
      <c r="O478" s="73"/>
      <c r="P478" s="73"/>
      <c r="Q478" s="73"/>
      <c r="R478" s="73"/>
      <c r="S478" s="73"/>
    </row>
    <row r="479" spans="1:19" s="381" customFormat="1" ht="14" x14ac:dyDescent="0.3">
      <c r="A479" s="208"/>
      <c r="B479" s="380"/>
      <c r="C479" s="2"/>
      <c r="D479" s="2"/>
      <c r="E479" s="2"/>
      <c r="F479" s="2"/>
      <c r="G479" s="2"/>
      <c r="H479" s="73"/>
      <c r="I479" s="73"/>
      <c r="J479" s="73"/>
      <c r="K479" s="73"/>
      <c r="L479" s="73"/>
      <c r="M479" s="73"/>
      <c r="N479" s="73"/>
      <c r="O479" s="73"/>
      <c r="P479" s="73"/>
      <c r="Q479" s="73"/>
      <c r="R479" s="73"/>
      <c r="S479" s="73"/>
    </row>
    <row r="480" spans="1:19" s="381" customFormat="1" ht="14" x14ac:dyDescent="0.3">
      <c r="A480" s="208"/>
      <c r="B480" s="380"/>
      <c r="C480" s="2"/>
      <c r="D480" s="2"/>
      <c r="E480" s="2"/>
      <c r="F480" s="2"/>
      <c r="G480" s="2"/>
      <c r="H480" s="73"/>
      <c r="I480" s="73"/>
      <c r="J480" s="73"/>
      <c r="K480" s="73"/>
      <c r="L480" s="73"/>
      <c r="M480" s="73"/>
      <c r="N480" s="73"/>
      <c r="O480" s="73"/>
      <c r="P480" s="73"/>
      <c r="Q480" s="73"/>
      <c r="R480" s="73"/>
      <c r="S480" s="73"/>
    </row>
    <row r="481" spans="1:19" s="381" customFormat="1" ht="14" x14ac:dyDescent="0.3">
      <c r="A481" s="208"/>
      <c r="B481" s="380"/>
      <c r="C481" s="2"/>
      <c r="D481" s="2"/>
      <c r="E481" s="2"/>
      <c r="F481" s="2"/>
      <c r="G481" s="2"/>
      <c r="H481" s="73"/>
      <c r="I481" s="73"/>
      <c r="J481" s="73"/>
      <c r="K481" s="73"/>
      <c r="L481" s="73"/>
      <c r="M481" s="73"/>
      <c r="N481" s="73"/>
      <c r="O481" s="73"/>
      <c r="P481" s="73"/>
      <c r="Q481" s="73"/>
      <c r="R481" s="73"/>
      <c r="S481" s="73"/>
    </row>
    <row r="482" spans="1:19" s="381" customFormat="1" ht="14" x14ac:dyDescent="0.3">
      <c r="A482" s="208"/>
      <c r="B482" s="380"/>
      <c r="C482" s="2"/>
      <c r="D482" s="2"/>
      <c r="E482" s="2"/>
      <c r="F482" s="2"/>
      <c r="G482" s="2"/>
      <c r="H482" s="73"/>
      <c r="I482" s="73"/>
      <c r="J482" s="73"/>
      <c r="K482" s="73"/>
      <c r="L482" s="73"/>
      <c r="M482" s="73"/>
      <c r="N482" s="73"/>
      <c r="O482" s="73"/>
      <c r="P482" s="73"/>
      <c r="Q482" s="73"/>
      <c r="R482" s="73"/>
      <c r="S482" s="73"/>
    </row>
    <row r="483" spans="1:19" s="381" customFormat="1" ht="14" x14ac:dyDescent="0.3">
      <c r="A483" s="208"/>
      <c r="B483" s="380"/>
      <c r="C483" s="2"/>
      <c r="D483" s="2"/>
      <c r="E483" s="2"/>
      <c r="F483" s="2"/>
      <c r="G483" s="2"/>
      <c r="H483" s="73"/>
      <c r="I483" s="73"/>
      <c r="J483" s="73"/>
      <c r="K483" s="73"/>
      <c r="L483" s="73"/>
      <c r="M483" s="73"/>
      <c r="N483" s="73"/>
      <c r="O483" s="73"/>
      <c r="P483" s="73"/>
      <c r="Q483" s="73"/>
      <c r="R483" s="73"/>
      <c r="S483" s="73"/>
    </row>
    <row r="484" spans="1:19" s="381" customFormat="1" ht="14" x14ac:dyDescent="0.3">
      <c r="A484" s="208"/>
      <c r="B484" s="380"/>
      <c r="C484" s="2"/>
      <c r="D484" s="2"/>
      <c r="E484" s="2"/>
      <c r="F484" s="2"/>
      <c r="G484" s="2"/>
      <c r="H484" s="73"/>
      <c r="I484" s="73"/>
      <c r="J484" s="73"/>
      <c r="K484" s="73"/>
      <c r="L484" s="73"/>
      <c r="M484" s="73"/>
      <c r="N484" s="73"/>
      <c r="O484" s="73"/>
      <c r="P484" s="73"/>
      <c r="Q484" s="73"/>
      <c r="R484" s="73"/>
      <c r="S484" s="73"/>
    </row>
    <row r="485" spans="1:19" s="381" customFormat="1" ht="14" x14ac:dyDescent="0.3">
      <c r="A485" s="208"/>
      <c r="B485" s="380"/>
      <c r="C485" s="2"/>
      <c r="D485" s="2"/>
      <c r="E485" s="2"/>
      <c r="F485" s="2"/>
      <c r="G485" s="2"/>
      <c r="H485" s="73"/>
      <c r="I485" s="73"/>
      <c r="J485" s="73"/>
      <c r="K485" s="73"/>
      <c r="L485" s="73"/>
      <c r="M485" s="73"/>
      <c r="N485" s="73"/>
      <c r="O485" s="73"/>
      <c r="P485" s="73"/>
      <c r="Q485" s="73"/>
      <c r="R485" s="73"/>
      <c r="S485" s="73"/>
    </row>
    <row r="486" spans="1:19" s="381" customFormat="1" ht="14" x14ac:dyDescent="0.3">
      <c r="A486" s="208"/>
      <c r="B486" s="380"/>
      <c r="C486" s="2"/>
      <c r="D486" s="2"/>
      <c r="E486" s="2"/>
      <c r="F486" s="2"/>
      <c r="G486" s="2"/>
      <c r="H486" s="73"/>
      <c r="I486" s="73"/>
      <c r="J486" s="73"/>
      <c r="K486" s="73"/>
      <c r="L486" s="73"/>
      <c r="M486" s="73"/>
      <c r="N486" s="73"/>
      <c r="O486" s="73"/>
      <c r="P486" s="73"/>
      <c r="Q486" s="73"/>
      <c r="R486" s="73"/>
      <c r="S486" s="73"/>
    </row>
    <row r="487" spans="1:19" s="381" customFormat="1" ht="14" x14ac:dyDescent="0.3">
      <c r="A487" s="208"/>
      <c r="B487" s="380"/>
      <c r="C487" s="2"/>
      <c r="D487" s="2"/>
      <c r="E487" s="2"/>
      <c r="F487" s="2"/>
      <c r="G487" s="2"/>
      <c r="H487" s="73"/>
      <c r="I487" s="73"/>
      <c r="J487" s="73"/>
      <c r="K487" s="73"/>
      <c r="L487" s="73"/>
      <c r="M487" s="73"/>
      <c r="N487" s="73"/>
      <c r="O487" s="73"/>
      <c r="P487" s="73"/>
      <c r="Q487" s="73"/>
      <c r="R487" s="73"/>
      <c r="S487" s="73"/>
    </row>
    <row r="488" spans="1:19" s="381" customFormat="1" ht="14" x14ac:dyDescent="0.3">
      <c r="A488" s="208"/>
      <c r="B488" s="380"/>
      <c r="C488" s="2"/>
      <c r="D488" s="2"/>
      <c r="E488" s="2"/>
      <c r="F488" s="2"/>
      <c r="G488" s="2"/>
      <c r="H488" s="73"/>
      <c r="I488" s="73"/>
      <c r="J488" s="73"/>
      <c r="K488" s="73"/>
      <c r="L488" s="73"/>
      <c r="M488" s="73"/>
      <c r="N488" s="73"/>
      <c r="O488" s="73"/>
      <c r="P488" s="73"/>
      <c r="Q488" s="73"/>
      <c r="R488" s="73"/>
      <c r="S488" s="73"/>
    </row>
    <row r="489" spans="1:19" s="381" customFormat="1" ht="14" x14ac:dyDescent="0.3">
      <c r="A489" s="208"/>
      <c r="B489" s="380"/>
      <c r="C489" s="2"/>
      <c r="D489" s="2"/>
      <c r="E489" s="2"/>
      <c r="F489" s="2"/>
      <c r="G489" s="2"/>
      <c r="H489" s="73"/>
      <c r="I489" s="73"/>
      <c r="J489" s="73"/>
      <c r="K489" s="73"/>
      <c r="L489" s="73"/>
      <c r="M489" s="73"/>
      <c r="N489" s="73"/>
      <c r="O489" s="73"/>
      <c r="P489" s="73"/>
      <c r="Q489" s="73"/>
      <c r="R489" s="73"/>
      <c r="S489" s="73"/>
    </row>
    <row r="490" spans="1:19" s="381" customFormat="1" ht="14" x14ac:dyDescent="0.3">
      <c r="A490" s="208"/>
      <c r="B490" s="380"/>
      <c r="C490" s="2"/>
      <c r="D490" s="2"/>
      <c r="E490" s="2"/>
      <c r="F490" s="2"/>
      <c r="G490" s="2"/>
      <c r="H490" s="73"/>
      <c r="I490" s="73"/>
      <c r="J490" s="73"/>
      <c r="K490" s="73"/>
      <c r="L490" s="73"/>
      <c r="M490" s="73"/>
      <c r="N490" s="73"/>
      <c r="O490" s="73"/>
      <c r="P490" s="73"/>
      <c r="Q490" s="73"/>
      <c r="R490" s="73"/>
      <c r="S490" s="73"/>
    </row>
    <row r="491" spans="1:19" s="381" customFormat="1" ht="14" x14ac:dyDescent="0.3">
      <c r="A491" s="208"/>
      <c r="B491" s="380"/>
      <c r="C491" s="2"/>
      <c r="D491" s="2"/>
      <c r="E491" s="2"/>
      <c r="F491" s="2"/>
      <c r="G491" s="2"/>
      <c r="H491" s="73"/>
      <c r="I491" s="73"/>
      <c r="J491" s="73"/>
      <c r="K491" s="73"/>
      <c r="L491" s="73"/>
      <c r="M491" s="73"/>
      <c r="N491" s="73"/>
      <c r="O491" s="73"/>
      <c r="P491" s="73"/>
      <c r="Q491" s="73"/>
      <c r="R491" s="73"/>
      <c r="S491" s="73"/>
    </row>
    <row r="492" spans="1:19" s="381" customFormat="1" ht="14" x14ac:dyDescent="0.3">
      <c r="A492" s="208"/>
      <c r="B492" s="380"/>
      <c r="C492" s="2"/>
      <c r="D492" s="2"/>
      <c r="E492" s="2"/>
      <c r="F492" s="2"/>
      <c r="G492" s="2"/>
      <c r="H492" s="73"/>
      <c r="I492" s="73"/>
      <c r="J492" s="73"/>
      <c r="K492" s="73"/>
      <c r="L492" s="73"/>
      <c r="M492" s="73"/>
      <c r="N492" s="73"/>
      <c r="O492" s="73"/>
      <c r="P492" s="73"/>
      <c r="Q492" s="73"/>
      <c r="R492" s="73"/>
      <c r="S492" s="73"/>
    </row>
    <row r="493" spans="1:19" s="381" customFormat="1" ht="14" x14ac:dyDescent="0.3">
      <c r="A493" s="208"/>
      <c r="B493" s="380"/>
      <c r="C493" s="2"/>
      <c r="D493" s="2"/>
      <c r="E493" s="2"/>
      <c r="F493" s="2"/>
      <c r="G493" s="2"/>
      <c r="H493" s="73"/>
      <c r="I493" s="73"/>
      <c r="J493" s="73"/>
      <c r="K493" s="73"/>
      <c r="L493" s="73"/>
      <c r="M493" s="73"/>
      <c r="N493" s="73"/>
      <c r="O493" s="73"/>
      <c r="P493" s="73"/>
      <c r="Q493" s="73"/>
      <c r="R493" s="73"/>
      <c r="S493" s="73"/>
    </row>
    <row r="494" spans="1:19" s="381" customFormat="1" ht="14" x14ac:dyDescent="0.3">
      <c r="A494" s="208"/>
      <c r="B494" s="380"/>
      <c r="C494" s="2"/>
      <c r="D494" s="2"/>
      <c r="E494" s="2"/>
      <c r="F494" s="2"/>
      <c r="G494" s="2"/>
      <c r="H494" s="73"/>
      <c r="I494" s="73"/>
      <c r="J494" s="73"/>
      <c r="K494" s="73"/>
      <c r="L494" s="73"/>
      <c r="M494" s="73"/>
      <c r="N494" s="73"/>
      <c r="O494" s="73"/>
      <c r="P494" s="73"/>
      <c r="Q494" s="73"/>
      <c r="R494" s="73"/>
      <c r="S494" s="73"/>
    </row>
    <row r="495" spans="1:19" s="381" customFormat="1" ht="14" x14ac:dyDescent="0.3">
      <c r="A495" s="208"/>
      <c r="B495" s="380"/>
      <c r="C495" s="2"/>
      <c r="D495" s="2"/>
      <c r="E495" s="2"/>
      <c r="F495" s="2"/>
      <c r="G495" s="2"/>
      <c r="H495" s="73"/>
      <c r="I495" s="73"/>
      <c r="J495" s="73"/>
      <c r="K495" s="73"/>
      <c r="L495" s="73"/>
      <c r="M495" s="73"/>
      <c r="N495" s="73"/>
      <c r="O495" s="73"/>
      <c r="P495" s="73"/>
      <c r="Q495" s="73"/>
      <c r="R495" s="73"/>
      <c r="S495" s="73"/>
    </row>
    <row r="496" spans="1:19" s="381" customFormat="1" ht="14" x14ac:dyDescent="0.3">
      <c r="A496" s="208"/>
      <c r="B496" s="380"/>
      <c r="C496" s="2"/>
      <c r="D496" s="2"/>
      <c r="E496" s="2"/>
      <c r="F496" s="2"/>
      <c r="G496" s="2"/>
      <c r="H496" s="73"/>
      <c r="I496" s="73"/>
      <c r="J496" s="73"/>
      <c r="K496" s="73"/>
      <c r="L496" s="73"/>
      <c r="M496" s="73"/>
      <c r="N496" s="73"/>
      <c r="O496" s="73"/>
      <c r="P496" s="73"/>
      <c r="Q496" s="73"/>
      <c r="R496" s="73"/>
      <c r="S496" s="73"/>
    </row>
    <row r="497" spans="1:19" s="381" customFormat="1" ht="14" x14ac:dyDescent="0.3">
      <c r="A497" s="208"/>
      <c r="B497" s="380"/>
      <c r="C497" s="2"/>
      <c r="D497" s="2"/>
      <c r="E497" s="2"/>
      <c r="F497" s="2"/>
      <c r="G497" s="2"/>
      <c r="H497" s="73"/>
      <c r="I497" s="73"/>
      <c r="J497" s="73"/>
      <c r="K497" s="73"/>
      <c r="L497" s="73"/>
      <c r="M497" s="73"/>
      <c r="N497" s="73"/>
      <c r="O497" s="73"/>
      <c r="P497" s="73"/>
      <c r="Q497" s="73"/>
      <c r="R497" s="73"/>
      <c r="S497" s="73"/>
    </row>
    <row r="498" spans="1:19" s="381" customFormat="1" ht="14" x14ac:dyDescent="0.3">
      <c r="A498" s="208"/>
      <c r="B498" s="380"/>
      <c r="C498" s="2"/>
      <c r="D498" s="2"/>
      <c r="E498" s="2"/>
      <c r="F498" s="2"/>
      <c r="G498" s="2"/>
      <c r="H498" s="73"/>
      <c r="I498" s="73"/>
      <c r="J498" s="73"/>
      <c r="K498" s="73"/>
      <c r="L498" s="73"/>
      <c r="M498" s="73"/>
      <c r="N498" s="73"/>
      <c r="O498" s="73"/>
      <c r="P498" s="73"/>
      <c r="Q498" s="73"/>
      <c r="R498" s="73"/>
      <c r="S498" s="73"/>
    </row>
    <row r="499" spans="1:19" s="381" customFormat="1" ht="14" x14ac:dyDescent="0.3">
      <c r="A499" s="208"/>
      <c r="B499" s="380"/>
      <c r="C499" s="2"/>
      <c r="D499" s="2"/>
      <c r="E499" s="2"/>
      <c r="F499" s="2"/>
      <c r="G499" s="2"/>
      <c r="H499" s="73"/>
      <c r="I499" s="73"/>
      <c r="J499" s="73"/>
      <c r="K499" s="73"/>
      <c r="L499" s="73"/>
      <c r="M499" s="73"/>
      <c r="N499" s="73"/>
      <c r="O499" s="73"/>
      <c r="P499" s="73"/>
      <c r="Q499" s="73"/>
      <c r="R499" s="73"/>
      <c r="S499" s="73"/>
    </row>
  </sheetData>
  <sheetProtection algorithmName="SHA-512" hashValue="5CyeBrYDCZsALXDiiAByClwM7pddLLz0Gd5kz897XcjSUxjtIezWRAWadPRQhL9eiyZhrbxnHAhuweeqREd8DA==" saltValue="r4J4oSwIVSYv3qjbCQ/kH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8"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63" zoomScaleNormal="63" workbookViewId="0">
      <selection activeCell="A10" sqref="A10"/>
    </sheetView>
  </sheetViews>
  <sheetFormatPr defaultColWidth="8.81640625" defaultRowHeight="14.5" x14ac:dyDescent="0.35"/>
  <cols>
    <col min="1" max="1" width="81.7265625" style="2" customWidth="1"/>
    <col min="2" max="2" width="11" bestFit="1" customWidth="1"/>
    <col min="3" max="3" width="14" customWidth="1"/>
    <col min="4" max="4" width="15.26953125" customWidth="1"/>
    <col min="5" max="6" width="15.54296875" bestFit="1" customWidth="1"/>
    <col min="7" max="7" width="16.7265625" customWidth="1"/>
    <col min="8" max="8" width="14" customWidth="1"/>
    <col min="9" max="9" width="15" customWidth="1"/>
    <col min="10" max="10" width="15.81640625" customWidth="1"/>
    <col min="11" max="11" width="15" customWidth="1"/>
    <col min="12" max="12" width="15.7265625" customWidth="1"/>
    <col min="13" max="13" width="2.81640625" customWidth="1"/>
    <col min="14" max="19" width="10.81640625" customWidth="1"/>
    <col min="20" max="23" width="11.54296875" bestFit="1" customWidth="1"/>
    <col min="25" max="38" width="0" hidden="1" customWidth="1"/>
  </cols>
  <sheetData>
    <row r="1" spans="1:37" ht="50.15" customHeight="1" x14ac:dyDescent="0.35">
      <c r="A1" s="490" t="str">
        <f>'Assumptions input'!A1</f>
        <v>Sacituzumab govitecan for treating unresectable locally advanced or metastatic triple-negative breast cancer after 2 or more therapies</v>
      </c>
      <c r="B1" s="211" t="s">
        <v>3</v>
      </c>
      <c r="C1" s="211" t="s">
        <v>3</v>
      </c>
      <c r="D1" s="211" t="s">
        <v>3</v>
      </c>
      <c r="E1" s="211" t="s">
        <v>3</v>
      </c>
      <c r="F1" s="211" t="s">
        <v>3</v>
      </c>
      <c r="G1" s="211" t="s">
        <v>3</v>
      </c>
      <c r="H1" s="211" t="s">
        <v>3</v>
      </c>
      <c r="I1" s="211" t="s">
        <v>3</v>
      </c>
      <c r="J1" s="211" t="s">
        <v>3</v>
      </c>
      <c r="K1" s="211" t="s">
        <v>3</v>
      </c>
      <c r="L1" s="211" t="s">
        <v>3</v>
      </c>
      <c r="M1" s="211" t="s">
        <v>3</v>
      </c>
      <c r="N1" s="211" t="s">
        <v>3</v>
      </c>
      <c r="O1" s="211" t="s">
        <v>3</v>
      </c>
      <c r="P1" s="211" t="s">
        <v>3</v>
      </c>
      <c r="Q1" s="211" t="s">
        <v>3</v>
      </c>
      <c r="R1" s="211" t="s">
        <v>3</v>
      </c>
      <c r="S1" s="211" t="s">
        <v>3</v>
      </c>
      <c r="T1" s="211" t="s">
        <v>3</v>
      </c>
      <c r="U1" s="211" t="s">
        <v>3</v>
      </c>
      <c r="V1" s="211" t="s">
        <v>3</v>
      </c>
      <c r="W1" s="211" t="s">
        <v>3</v>
      </c>
    </row>
    <row r="2" spans="1:37" ht="30" customHeight="1" x14ac:dyDescent="0.35">
      <c r="A2" s="210" t="s">
        <v>559</v>
      </c>
      <c r="B2" s="211" t="s">
        <v>3</v>
      </c>
      <c r="C2" s="211" t="s">
        <v>3</v>
      </c>
      <c r="D2" s="211" t="s">
        <v>3</v>
      </c>
      <c r="E2" s="211" t="s">
        <v>3</v>
      </c>
      <c r="F2" s="211" t="s">
        <v>3</v>
      </c>
      <c r="G2" s="211" t="s">
        <v>3</v>
      </c>
      <c r="H2" s="211" t="s">
        <v>3</v>
      </c>
      <c r="I2" s="211"/>
      <c r="J2" s="211" t="s">
        <v>3</v>
      </c>
      <c r="K2" s="211" t="s">
        <v>3</v>
      </c>
      <c r="L2" s="211" t="s">
        <v>3</v>
      </c>
      <c r="M2" s="211" t="s">
        <v>3</v>
      </c>
      <c r="N2" s="211" t="s">
        <v>3</v>
      </c>
      <c r="O2" s="211" t="s">
        <v>3</v>
      </c>
      <c r="P2" s="211" t="s">
        <v>3</v>
      </c>
      <c r="Q2" s="211" t="s">
        <v>3</v>
      </c>
      <c r="R2" s="211" t="s">
        <v>3</v>
      </c>
      <c r="S2" s="211" t="s">
        <v>3</v>
      </c>
      <c r="T2" s="211" t="s">
        <v>3</v>
      </c>
      <c r="U2" s="211" t="s">
        <v>3</v>
      </c>
      <c r="V2" s="211" t="s">
        <v>3</v>
      </c>
      <c r="W2" s="211" t="s">
        <v>3</v>
      </c>
    </row>
    <row r="3" spans="1:37" ht="15" thickBot="1" x14ac:dyDescent="0.4">
      <c r="A3" s="355" t="s">
        <v>3</v>
      </c>
      <c r="B3" s="360" t="s">
        <v>3</v>
      </c>
      <c r="C3" s="360" t="s">
        <v>3</v>
      </c>
      <c r="D3" s="360" t="s">
        <v>3</v>
      </c>
      <c r="E3" s="360" t="s">
        <v>3</v>
      </c>
      <c r="F3" s="360" t="s">
        <v>3</v>
      </c>
      <c r="G3" s="360" t="s">
        <v>3</v>
      </c>
      <c r="H3" s="360" t="s">
        <v>3</v>
      </c>
      <c r="I3" s="360" t="s">
        <v>3</v>
      </c>
      <c r="J3" s="360" t="s">
        <v>3</v>
      </c>
      <c r="K3" s="360" t="s">
        <v>3</v>
      </c>
      <c r="L3" s="360" t="s">
        <v>3</v>
      </c>
      <c r="M3" s="360" t="s">
        <v>3</v>
      </c>
      <c r="N3" s="360" t="s">
        <v>3</v>
      </c>
      <c r="O3" s="360" t="s">
        <v>3</v>
      </c>
      <c r="P3" s="360" t="s">
        <v>3</v>
      </c>
      <c r="Q3" s="360" t="s">
        <v>3</v>
      </c>
      <c r="R3" s="360" t="s">
        <v>3</v>
      </c>
      <c r="S3" s="360" t="s">
        <v>3</v>
      </c>
      <c r="T3" s="360" t="s">
        <v>3</v>
      </c>
      <c r="U3" s="360" t="s">
        <v>3</v>
      </c>
      <c r="V3" s="360" t="s">
        <v>3</v>
      </c>
      <c r="W3" s="360" t="s">
        <v>3</v>
      </c>
    </row>
    <row r="4" spans="1:37" s="408" customFormat="1" ht="31.5" customHeight="1" thickBot="1" x14ac:dyDescent="0.4">
      <c r="A4" s="409" t="s">
        <v>767</v>
      </c>
      <c r="B4" s="410">
        <v>6</v>
      </c>
      <c r="C4" s="235" t="str">
        <f>VLOOKUP(B4,'Population selection'!B561:C577,2,0)</f>
        <v>Adults 18 years and over</v>
      </c>
      <c r="D4" s="411"/>
      <c r="E4" s="411"/>
      <c r="F4" s="407"/>
      <c r="G4" s="407"/>
      <c r="H4" s="407"/>
      <c r="I4" s="407"/>
      <c r="J4" s="407"/>
      <c r="K4" s="407"/>
      <c r="L4" s="407"/>
      <c r="M4" s="407"/>
      <c r="N4" s="407"/>
      <c r="O4" s="407"/>
      <c r="P4" s="407"/>
      <c r="Q4" s="407"/>
      <c r="R4" s="407"/>
      <c r="S4" s="407"/>
      <c r="T4" s="407"/>
      <c r="U4" s="407"/>
      <c r="V4" s="407"/>
      <c r="W4" s="407"/>
    </row>
    <row r="5" spans="1:37" x14ac:dyDescent="0.35">
      <c r="A5" s="355"/>
      <c r="B5" s="360"/>
      <c r="C5" s="360"/>
      <c r="D5" s="360"/>
      <c r="E5" s="360"/>
      <c r="F5" s="360"/>
      <c r="G5" s="360"/>
      <c r="H5" s="360"/>
      <c r="I5" s="360"/>
      <c r="J5" s="360"/>
      <c r="K5" s="360"/>
      <c r="L5" s="360"/>
      <c r="M5" s="360"/>
      <c r="N5" s="360"/>
      <c r="O5" s="360"/>
      <c r="P5" s="360"/>
      <c r="Q5" s="360"/>
      <c r="R5" s="360"/>
      <c r="S5" s="360"/>
      <c r="T5" s="360"/>
      <c r="U5" s="360"/>
      <c r="V5" s="360"/>
      <c r="W5" s="360"/>
    </row>
    <row r="6" spans="1:37" x14ac:dyDescent="0.35">
      <c r="A6" s="7" t="s">
        <v>383</v>
      </c>
      <c r="E6" s="360" t="s">
        <v>3</v>
      </c>
      <c r="F6" s="360" t="s">
        <v>3</v>
      </c>
      <c r="G6" s="360" t="s">
        <v>3</v>
      </c>
      <c r="H6" s="360" t="s">
        <v>3</v>
      </c>
      <c r="I6" s="360" t="s">
        <v>3</v>
      </c>
      <c r="J6" s="360" t="s">
        <v>3</v>
      </c>
      <c r="K6" s="360" t="s">
        <v>3</v>
      </c>
      <c r="L6" s="360" t="s">
        <v>3</v>
      </c>
      <c r="M6" s="360" t="s">
        <v>3</v>
      </c>
      <c r="N6" s="360" t="s">
        <v>3</v>
      </c>
      <c r="O6" s="360" t="s">
        <v>3</v>
      </c>
      <c r="P6" s="360" t="s">
        <v>3</v>
      </c>
      <c r="Q6" s="360" t="s">
        <v>3</v>
      </c>
      <c r="R6" s="360" t="s">
        <v>3</v>
      </c>
      <c r="S6" s="360" t="s">
        <v>3</v>
      </c>
      <c r="T6" s="360" t="s">
        <v>3</v>
      </c>
      <c r="U6" s="360" t="s">
        <v>3</v>
      </c>
      <c r="V6" s="360" t="s">
        <v>3</v>
      </c>
      <c r="W6" s="360" t="s">
        <v>3</v>
      </c>
    </row>
    <row r="7" spans="1:37" x14ac:dyDescent="0.35">
      <c r="A7" s="7" t="s">
        <v>297</v>
      </c>
      <c r="B7" s="360" t="s">
        <v>3</v>
      </c>
      <c r="C7" s="360" t="s">
        <v>3</v>
      </c>
      <c r="D7" s="360" t="s">
        <v>3</v>
      </c>
      <c r="E7" s="360" t="s">
        <v>3</v>
      </c>
      <c r="F7" s="360" t="s">
        <v>3</v>
      </c>
      <c r="G7" s="360" t="s">
        <v>3</v>
      </c>
      <c r="H7" s="360" t="s">
        <v>3</v>
      </c>
      <c r="I7" s="360" t="s">
        <v>3</v>
      </c>
      <c r="J7" s="360" t="s">
        <v>3</v>
      </c>
      <c r="K7" s="360" t="s">
        <v>3</v>
      </c>
      <c r="L7" s="360" t="s">
        <v>3</v>
      </c>
      <c r="M7" s="360" t="s">
        <v>3</v>
      </c>
      <c r="N7" s="360" t="s">
        <v>3</v>
      </c>
      <c r="O7" s="360" t="s">
        <v>3</v>
      </c>
      <c r="P7" s="360" t="s">
        <v>3</v>
      </c>
      <c r="Q7" s="360" t="s">
        <v>3</v>
      </c>
      <c r="R7" s="360" t="s">
        <v>3</v>
      </c>
      <c r="S7" s="360" t="s">
        <v>3</v>
      </c>
      <c r="T7" s="360" t="s">
        <v>3</v>
      </c>
      <c r="U7" s="360" t="s">
        <v>3</v>
      </c>
      <c r="V7" s="360" t="s">
        <v>3</v>
      </c>
      <c r="W7" s="360" t="s">
        <v>3</v>
      </c>
    </row>
    <row r="8" spans="1:37" ht="15" thickBot="1" x14ac:dyDescent="0.4">
      <c r="A8" s="361" t="s">
        <v>3</v>
      </c>
      <c r="B8" s="360" t="s">
        <v>3</v>
      </c>
      <c r="C8" s="360" t="s">
        <v>3</v>
      </c>
      <c r="D8" s="360" t="s">
        <v>3</v>
      </c>
      <c r="E8" s="360" t="s">
        <v>3</v>
      </c>
      <c r="F8" s="360" t="s">
        <v>3</v>
      </c>
      <c r="G8" s="360" t="s">
        <v>3</v>
      </c>
      <c r="H8" s="360" t="s">
        <v>3</v>
      </c>
      <c r="I8" s="360" t="s">
        <v>3</v>
      </c>
      <c r="J8" s="360" t="s">
        <v>3</v>
      </c>
      <c r="K8" s="360" t="s">
        <v>3</v>
      </c>
      <c r="L8" s="360" t="s">
        <v>3</v>
      </c>
      <c r="M8" s="360" t="s">
        <v>3</v>
      </c>
      <c r="N8" s="360" t="s">
        <v>3</v>
      </c>
      <c r="O8" s="360" t="s">
        <v>3</v>
      </c>
      <c r="P8" s="360" t="s">
        <v>3</v>
      </c>
      <c r="Q8" s="360" t="s">
        <v>3</v>
      </c>
      <c r="R8" s="360" t="s">
        <v>3</v>
      </c>
      <c r="S8" s="360" t="s">
        <v>3</v>
      </c>
      <c r="T8" s="360" t="s">
        <v>3</v>
      </c>
      <c r="U8" s="360" t="s">
        <v>3</v>
      </c>
      <c r="V8" s="360" t="s">
        <v>3</v>
      </c>
      <c r="W8" s="360" t="s">
        <v>3</v>
      </c>
    </row>
    <row r="9" spans="1:37" ht="90" customHeight="1" x14ac:dyDescent="0.35">
      <c r="A9" s="534" t="s">
        <v>743</v>
      </c>
      <c r="B9" s="535"/>
      <c r="C9" s="403" t="s">
        <v>583</v>
      </c>
      <c r="D9" s="402" t="s">
        <v>584</v>
      </c>
      <c r="E9" s="402" t="s">
        <v>585</v>
      </c>
      <c r="F9" s="402" t="s">
        <v>586</v>
      </c>
      <c r="G9" s="403" t="s">
        <v>587</v>
      </c>
      <c r="H9" s="412" t="s">
        <v>588</v>
      </c>
      <c r="I9" s="412" t="s">
        <v>589</v>
      </c>
      <c r="J9" s="404" t="s">
        <v>590</v>
      </c>
      <c r="K9" s="404" t="s">
        <v>591</v>
      </c>
      <c r="L9" s="439" t="s">
        <v>592</v>
      </c>
      <c r="M9" s="360" t="s">
        <v>3</v>
      </c>
      <c r="N9" s="360" t="s">
        <v>3</v>
      </c>
      <c r="O9" s="360" t="s">
        <v>3</v>
      </c>
      <c r="P9" s="360" t="s">
        <v>3</v>
      </c>
      <c r="Q9" s="360" t="s">
        <v>3</v>
      </c>
      <c r="R9" s="360" t="s">
        <v>3</v>
      </c>
      <c r="S9" s="360" t="s">
        <v>3</v>
      </c>
      <c r="T9" s="360" t="s">
        <v>3</v>
      </c>
      <c r="U9" s="360" t="s">
        <v>3</v>
      </c>
      <c r="V9" s="360" t="s">
        <v>3</v>
      </c>
      <c r="W9" s="360" t="s">
        <v>3</v>
      </c>
    </row>
    <row r="10" spans="1:37" s="447" customFormat="1" ht="30" customHeight="1" x14ac:dyDescent="0.35">
      <c r="A10" s="448" t="s">
        <v>812</v>
      </c>
      <c r="B10" s="536"/>
      <c r="C10" s="445"/>
      <c r="D10" s="445"/>
      <c r="E10" s="445"/>
      <c r="F10" s="445"/>
      <c r="G10" s="445"/>
      <c r="H10" s="445"/>
      <c r="I10" s="445"/>
      <c r="J10" s="445"/>
      <c r="K10" s="445"/>
      <c r="L10" s="446"/>
      <c r="M10" s="385" t="s">
        <v>3</v>
      </c>
      <c r="N10" s="385" t="s">
        <v>3</v>
      </c>
      <c r="O10" s="385" t="s">
        <v>3</v>
      </c>
      <c r="P10" s="385" t="s">
        <v>3</v>
      </c>
      <c r="Q10" s="385" t="s">
        <v>3</v>
      </c>
      <c r="R10" s="385" t="s">
        <v>3</v>
      </c>
      <c r="S10" s="385" t="s">
        <v>3</v>
      </c>
      <c r="T10" s="385" t="s">
        <v>3</v>
      </c>
      <c r="U10" s="385" t="s">
        <v>3</v>
      </c>
      <c r="V10" s="385" t="s">
        <v>3</v>
      </c>
      <c r="W10" s="385" t="s">
        <v>3</v>
      </c>
    </row>
    <row r="11" spans="1:37" s="447" customFormat="1" ht="30" customHeight="1" x14ac:dyDescent="0.35">
      <c r="A11" s="448" t="s">
        <v>756</v>
      </c>
      <c r="B11" s="537"/>
      <c r="C11" s="606">
        <f>VLOOKUP($B$4,'Population selection'!$B$561:$I$577,4,0)</f>
        <v>1.0158417431734368</v>
      </c>
      <c r="D11" s="606">
        <f>VLOOKUP($B$4,'Population selection'!$B$561:$I$577,5,0)</f>
        <v>1.0219028338714957</v>
      </c>
      <c r="E11" s="606">
        <f>VLOOKUP($B$4,'Population selection'!$B$561:$I$577,6,0)</f>
        <v>1.0280568686265446</v>
      </c>
      <c r="F11" s="607">
        <f>VLOOKUP($B$4,'Population selection'!$B$561:$I$577,7,0)</f>
        <v>1.0345147935582482</v>
      </c>
      <c r="G11" s="608">
        <f>VLOOKUP($B$4,'Population selection'!$B$561:$I$577,8,0)</f>
        <v>1.0406315337231495</v>
      </c>
      <c r="H11" s="609">
        <f>C11</f>
        <v>1.0158417431734368</v>
      </c>
      <c r="I11" s="610">
        <f>D11</f>
        <v>1.0219028338714957</v>
      </c>
      <c r="J11" s="610">
        <f>E11</f>
        <v>1.0280568686265446</v>
      </c>
      <c r="K11" s="610">
        <f>F11</f>
        <v>1.0345147935582482</v>
      </c>
      <c r="L11" s="611">
        <f>G11</f>
        <v>1.0406315337231495</v>
      </c>
      <c r="M11" s="385" t="s">
        <v>3</v>
      </c>
      <c r="N11" s="385" t="s">
        <v>3</v>
      </c>
      <c r="O11" s="385" t="s">
        <v>3</v>
      </c>
      <c r="P11" s="385" t="s">
        <v>3</v>
      </c>
      <c r="Q11" s="385" t="s">
        <v>3</v>
      </c>
      <c r="R11" s="385" t="s">
        <v>3</v>
      </c>
      <c r="S11" s="385" t="s">
        <v>3</v>
      </c>
      <c r="T11" s="385" t="s">
        <v>3</v>
      </c>
      <c r="U11" s="385" t="s">
        <v>3</v>
      </c>
      <c r="V11" s="385" t="s">
        <v>3</v>
      </c>
      <c r="W11" s="385" t="s">
        <v>3</v>
      </c>
    </row>
    <row r="12" spans="1:37" s="447" customFormat="1" ht="30" customHeight="1" x14ac:dyDescent="0.35">
      <c r="A12" s="456" t="s">
        <v>757</v>
      </c>
      <c r="B12" s="537"/>
      <c r="C12" s="606">
        <v>1</v>
      </c>
      <c r="D12" s="606">
        <v>1</v>
      </c>
      <c r="E12" s="606">
        <v>1</v>
      </c>
      <c r="F12" s="606">
        <v>1</v>
      </c>
      <c r="G12" s="612">
        <v>1</v>
      </c>
      <c r="H12" s="608">
        <v>1</v>
      </c>
      <c r="I12" s="606">
        <v>1</v>
      </c>
      <c r="J12" s="606">
        <v>1</v>
      </c>
      <c r="K12" s="606">
        <v>1</v>
      </c>
      <c r="L12" s="612">
        <v>1</v>
      </c>
      <c r="M12" s="385"/>
      <c r="N12" s="385"/>
      <c r="O12" s="385"/>
      <c r="P12" s="385"/>
      <c r="Q12" s="385"/>
      <c r="R12" s="385"/>
      <c r="S12" s="385"/>
      <c r="T12" s="385"/>
      <c r="U12" s="385"/>
      <c r="V12" s="385"/>
      <c r="W12" s="385"/>
    </row>
    <row r="13" spans="1:37" s="447" customFormat="1" ht="30" customHeight="1" x14ac:dyDescent="0.35">
      <c r="A13" s="448" t="s">
        <v>813</v>
      </c>
      <c r="B13" s="537"/>
      <c r="C13" s="449">
        <f>IF('Population selection'!$J$23="",'Population selection'!$J$15,C11*'Population selection'!$J$23)</f>
        <v>45161124</v>
      </c>
      <c r="D13" s="449">
        <f>IF('Population selection'!$J$23="",'Population selection'!$J$15,D11*'Population selection'!$J$23)</f>
        <v>45430581.000000007</v>
      </c>
      <c r="E13" s="449">
        <f>IF('Population selection'!$J$23="",'Population selection'!$J$15,E11*'Population selection'!$J$23)</f>
        <v>45704170</v>
      </c>
      <c r="F13" s="449">
        <f>IF('Population selection'!$J$23="",'Population selection'!$J$15,F11*'Population selection'!$J$23)</f>
        <v>45991269.000000007</v>
      </c>
      <c r="G13" s="450">
        <f>IF('Population selection'!$J$23="",'Population selection'!$J$15,G11*'Population selection'!$J$23)</f>
        <v>46263200</v>
      </c>
      <c r="H13" s="451">
        <f>IF('Population selection'!$J$23="",'Population selection'!$J$15,H11*'Population selection'!$J$23)</f>
        <v>45161124</v>
      </c>
      <c r="I13" s="449">
        <f>IF('Population selection'!$J$23="",'Population selection'!$J$15,I11*'Population selection'!$J$23)</f>
        <v>45430581.000000007</v>
      </c>
      <c r="J13" s="449">
        <f>IF('Population selection'!$J$23="",'Population selection'!$J$15,J11*'Population selection'!$J$23)</f>
        <v>45704170</v>
      </c>
      <c r="K13" s="449">
        <f>IF('Population selection'!$J$23="",'Population selection'!$J$15,K11*'Population selection'!$J$23)</f>
        <v>45991269.000000007</v>
      </c>
      <c r="L13" s="450">
        <f>IF('Population selection'!$J$23="",'Population selection'!$J$15,L11*'Population selection'!$J$23)</f>
        <v>46263200</v>
      </c>
      <c r="M13" s="385" t="s">
        <v>3</v>
      </c>
      <c r="N13" s="385" t="s">
        <v>3</v>
      </c>
      <c r="O13" s="385" t="s">
        <v>3</v>
      </c>
      <c r="P13" s="385" t="s">
        <v>3</v>
      </c>
      <c r="Q13" s="385" t="s">
        <v>3</v>
      </c>
      <c r="R13" s="385" t="s">
        <v>3</v>
      </c>
      <c r="S13" s="385" t="s">
        <v>3</v>
      </c>
      <c r="T13" s="385" t="s">
        <v>3</v>
      </c>
      <c r="U13" s="385" t="s">
        <v>3</v>
      </c>
      <c r="V13" s="385" t="s">
        <v>3</v>
      </c>
      <c r="W13" s="385" t="s">
        <v>3</v>
      </c>
    </row>
    <row r="14" spans="1:37" s="408" customFormat="1" ht="30" customHeight="1" thickBot="1" x14ac:dyDescent="0.4">
      <c r="A14" s="452" t="s">
        <v>743</v>
      </c>
      <c r="B14" s="538"/>
      <c r="C14" s="453">
        <f>C13*'Assumptions input'!$B$16*'Assumptions input'!$B$17*'Assumptions input'!$B$18*'Assumptions input'!$B$19*'Assumptions input'!$B$20*'Assumptions input'!$B$21+C13*'Assumptions input'!$B$16*'Assumptions input'!$B$17*'Assumptions input'!$B$18*'Assumptions input'!$B$19*'Assumptions input'!$B$20*'Assumptions input'!$B$22</f>
        <v>382.10360173628908</v>
      </c>
      <c r="D14" s="453">
        <f>D13*'Assumptions input'!$B$16*'Assumptions input'!$B$17*'Assumptions input'!$B$18*'Assumptions input'!$B$19*'Assumptions input'!$B$20*'Assumptions input'!$B$21+D13*'Assumptions input'!$B$16*'Assumptions input'!$B$17*'Assumptions input'!$B$18*'Assumptions input'!$B$19*'Assumptions input'!$B$20*'Assumptions input'!$B$22</f>
        <v>384.38344955878915</v>
      </c>
      <c r="E14" s="453">
        <f>E13*'Assumptions input'!$B$16*'Assumptions input'!$B$17*'Assumptions input'!$B$18*'Assumptions input'!$B$19*'Assumptions input'!$B$20*'Assumptions input'!$B$21+E13*'Assumptions input'!$B$16*'Assumptions input'!$B$17*'Assumptions input'!$B$18*'Assumptions input'!$B$19*'Assumptions input'!$B$20*'Assumptions input'!$B$22</f>
        <v>386.69825780615315</v>
      </c>
      <c r="F14" s="453">
        <f>F13*'Assumptions input'!$B$16*'Assumptions input'!$B$17*'Assumptions input'!$B$18*'Assumptions input'!$B$19*'Assumptions input'!$B$20*'Assumptions input'!$B$21+F13*'Assumptions input'!$B$16*'Assumptions input'!$B$17*'Assumptions input'!$B$18*'Assumptions input'!$B$19*'Assumptions input'!$B$20*'Assumptions input'!$B$22</f>
        <v>389.12737276695196</v>
      </c>
      <c r="G14" s="454">
        <f>G13*'Assumptions input'!$B$16*'Assumptions input'!$B$17*'Assumptions input'!$B$18*'Assumptions input'!$B$19*'Assumptions input'!$B$20*'Assumptions input'!$B$21+G13*'Assumptions input'!$B$16*'Assumptions input'!$B$17*'Assumptions input'!$B$18*'Assumptions input'!$B$19*'Assumptions input'!$B$20*'Assumptions input'!$B$22</f>
        <v>391.42815284770796</v>
      </c>
      <c r="H14" s="455">
        <f>H13*'Assumptions input'!$B$16*'Assumptions input'!$B$17*'Assumptions input'!$B$18*'Assumptions input'!$B$19*'Assumptions input'!$B$20*'Assumptions input'!$B$21+H13*'Assumptions input'!$B$16*'Assumptions input'!$B$17*'Assumptions input'!$B$18*'Assumptions input'!$B$19*'Assumptions input'!$B$20*'Assumptions input'!$B$22</f>
        <v>382.10360173628908</v>
      </c>
      <c r="I14" s="453">
        <f>I13*'Assumptions input'!$B$16*'Assumptions input'!$B$17*'Assumptions input'!$B$18*'Assumptions input'!$B$19*'Assumptions input'!$B$20*'Assumptions input'!$B$21+I13*'Assumptions input'!$B$16*'Assumptions input'!$B$17*'Assumptions input'!$B$18*'Assumptions input'!$B$19*'Assumptions input'!$B$20*'Assumptions input'!$B$22</f>
        <v>384.38344955878915</v>
      </c>
      <c r="J14" s="453">
        <f>J13*'Assumptions input'!$B$16*'Assumptions input'!$B$17*'Assumptions input'!$B$18*'Assumptions input'!$B$19*'Assumptions input'!$B$20*'Assumptions input'!$B$21+J13*'Assumptions input'!$B$16*'Assumptions input'!$B$17*'Assumptions input'!$B$18*'Assumptions input'!$B$19*'Assumptions input'!$B$20*'Assumptions input'!$B$22</f>
        <v>386.69825780615315</v>
      </c>
      <c r="K14" s="453">
        <f>K13*'Assumptions input'!$B$16*'Assumptions input'!$B$17*'Assumptions input'!$B$18*'Assumptions input'!$B$19*'Assumptions input'!$B$20*'Assumptions input'!$B$21+K13*'Assumptions input'!$B$16*'Assumptions input'!$B$17*'Assumptions input'!$B$18*'Assumptions input'!$B$19*'Assumptions input'!$B$20*'Assumptions input'!$B$22</f>
        <v>389.12737276695196</v>
      </c>
      <c r="L14" s="454">
        <f>L13*'Assumptions input'!$B$16*'Assumptions input'!$B$17*'Assumptions input'!$B$18*'Assumptions input'!$B$19*'Assumptions input'!$B$20*'Assumptions input'!$B$21+L13*'Assumptions input'!$B$16*'Assumptions input'!$B$17*'Assumptions input'!$B$18*'Assumptions input'!$B$19*'Assumptions input'!$B$20*'Assumptions input'!$B$22</f>
        <v>391.42815284770796</v>
      </c>
      <c r="M14" s="407" t="s">
        <v>3</v>
      </c>
      <c r="N14" s="407" t="s">
        <v>3</v>
      </c>
      <c r="O14" s="407" t="s">
        <v>3</v>
      </c>
      <c r="P14" s="407" t="s">
        <v>3</v>
      </c>
    </row>
    <row r="15" spans="1:37" x14ac:dyDescent="0.35">
      <c r="A15" s="361" t="s">
        <v>3</v>
      </c>
      <c r="B15" s="360" t="s">
        <v>3</v>
      </c>
      <c r="C15" s="360" t="s">
        <v>3</v>
      </c>
      <c r="D15" s="360" t="s">
        <v>3</v>
      </c>
      <c r="E15" s="360" t="s">
        <v>3</v>
      </c>
      <c r="F15" s="360" t="s">
        <v>3</v>
      </c>
      <c r="G15" s="360" t="s">
        <v>3</v>
      </c>
      <c r="H15" s="360" t="s">
        <v>3</v>
      </c>
      <c r="I15" s="360" t="s">
        <v>3</v>
      </c>
      <c r="J15" s="360" t="s">
        <v>3</v>
      </c>
      <c r="K15" s="360" t="s">
        <v>3</v>
      </c>
      <c r="L15" s="360" t="s">
        <v>3</v>
      </c>
      <c r="M15" s="360" t="s">
        <v>3</v>
      </c>
      <c r="N15" s="360" t="s">
        <v>3</v>
      </c>
      <c r="O15" s="360" t="s">
        <v>3</v>
      </c>
      <c r="P15" s="360" t="s">
        <v>3</v>
      </c>
      <c r="Q15" s="360" t="s">
        <v>3</v>
      </c>
      <c r="R15" s="360" t="s">
        <v>3</v>
      </c>
      <c r="S15" s="360" t="s">
        <v>3</v>
      </c>
      <c r="T15" s="360" t="s">
        <v>3</v>
      </c>
      <c r="U15" s="360" t="s">
        <v>3</v>
      </c>
      <c r="V15" s="360" t="s">
        <v>3</v>
      </c>
      <c r="W15" s="360" t="s">
        <v>3</v>
      </c>
      <c r="AG15" s="205" t="e">
        <f>#REF!-#REF!</f>
        <v>#REF!</v>
      </c>
      <c r="AH15" s="205" t="e">
        <f>#REF!-#REF!</f>
        <v>#REF!</v>
      </c>
      <c r="AI15" s="205" t="e">
        <f>#REF!-#REF!</f>
        <v>#REF!</v>
      </c>
      <c r="AJ15" s="205" t="e">
        <f>#REF!-#REF!</f>
        <v>#REF!</v>
      </c>
      <c r="AK15" s="205" t="e">
        <f>#REF!-#REF!</f>
        <v>#REF!</v>
      </c>
    </row>
    <row r="16" spans="1:37" ht="15" thickBot="1" x14ac:dyDescent="0.4">
      <c r="A16" s="361"/>
      <c r="B16" s="360"/>
      <c r="C16" s="360"/>
      <c r="D16" s="360"/>
      <c r="E16" s="360"/>
      <c r="F16" s="360"/>
      <c r="G16" s="360"/>
      <c r="H16" s="360"/>
      <c r="I16" s="360"/>
      <c r="J16" s="360"/>
      <c r="K16" s="360"/>
      <c r="L16" s="360"/>
      <c r="M16" s="360"/>
      <c r="N16" s="360"/>
      <c r="O16" s="360"/>
      <c r="P16" s="360"/>
      <c r="Q16" s="360"/>
      <c r="R16" s="360"/>
      <c r="S16" s="360"/>
      <c r="T16" s="360"/>
      <c r="U16" s="360"/>
      <c r="V16" s="360"/>
      <c r="W16" s="360"/>
      <c r="AG16" s="205"/>
      <c r="AH16" s="205"/>
      <c r="AI16" s="205"/>
      <c r="AJ16" s="205"/>
      <c r="AK16" s="205"/>
    </row>
    <row r="17" spans="1:37" ht="90" customHeight="1" x14ac:dyDescent="0.35">
      <c r="A17" s="493" t="s">
        <v>810</v>
      </c>
      <c r="B17" s="530" t="s">
        <v>487</v>
      </c>
      <c r="C17" s="531" t="s">
        <v>583</v>
      </c>
      <c r="D17" s="402" t="s">
        <v>584</v>
      </c>
      <c r="E17" s="402" t="s">
        <v>585</v>
      </c>
      <c r="F17" s="402" t="s">
        <v>586</v>
      </c>
      <c r="G17" s="532" t="s">
        <v>587</v>
      </c>
      <c r="H17" s="533" t="s">
        <v>588</v>
      </c>
      <c r="I17" s="404" t="s">
        <v>589</v>
      </c>
      <c r="J17" s="404" t="s">
        <v>590</v>
      </c>
      <c r="K17" s="404" t="s">
        <v>591</v>
      </c>
      <c r="L17" s="439" t="s">
        <v>592</v>
      </c>
      <c r="M17" s="367"/>
      <c r="N17" s="527" t="s">
        <v>573</v>
      </c>
      <c r="O17" s="501" t="s">
        <v>574</v>
      </c>
      <c r="P17" s="501" t="s">
        <v>575</v>
      </c>
      <c r="Q17" s="501" t="s">
        <v>576</v>
      </c>
      <c r="R17" s="527" t="s">
        <v>577</v>
      </c>
      <c r="S17" s="528" t="s">
        <v>578</v>
      </c>
      <c r="T17" s="501" t="s">
        <v>579</v>
      </c>
      <c r="U17" s="501" t="s">
        <v>580</v>
      </c>
      <c r="V17" s="501" t="s">
        <v>581</v>
      </c>
      <c r="W17" s="529" t="s">
        <v>582</v>
      </c>
    </row>
    <row r="18" spans="1:37" x14ac:dyDescent="0.35">
      <c r="A18" s="435" t="s">
        <v>834</v>
      </c>
      <c r="B18" s="227"/>
      <c r="C18" s="445"/>
      <c r="D18" s="445"/>
      <c r="E18" s="445"/>
      <c r="F18" s="445"/>
      <c r="G18" s="445"/>
      <c r="H18" s="445"/>
      <c r="I18" s="445"/>
      <c r="J18" s="445"/>
      <c r="K18" s="445"/>
      <c r="L18" s="446"/>
      <c r="M18" s="367"/>
      <c r="N18" s="399"/>
      <c r="O18" s="438"/>
      <c r="P18" s="438"/>
      <c r="Q18" s="438"/>
      <c r="R18" s="399"/>
      <c r="S18" s="400"/>
      <c r="T18" s="438"/>
      <c r="U18" s="438"/>
      <c r="V18" s="438"/>
      <c r="W18" s="401"/>
    </row>
    <row r="19" spans="1:37" x14ac:dyDescent="0.35">
      <c r="A19" s="435" t="s">
        <v>779</v>
      </c>
      <c r="B19" s="227"/>
      <c r="C19" s="613">
        <v>0</v>
      </c>
      <c r="D19" s="613">
        <v>0</v>
      </c>
      <c r="E19" s="613">
        <v>0</v>
      </c>
      <c r="F19" s="613">
        <v>0</v>
      </c>
      <c r="G19" s="614">
        <v>0</v>
      </c>
      <c r="H19" s="615">
        <v>0.5</v>
      </c>
      <c r="I19" s="613">
        <v>0.75</v>
      </c>
      <c r="J19" s="613">
        <v>0.9</v>
      </c>
      <c r="K19" s="613">
        <v>0.9</v>
      </c>
      <c r="L19" s="616">
        <v>0.9</v>
      </c>
      <c r="M19" s="367"/>
      <c r="N19" s="399"/>
      <c r="O19" s="438"/>
      <c r="P19" s="438"/>
      <c r="Q19" s="438"/>
      <c r="R19" s="399"/>
      <c r="S19" s="400"/>
      <c r="T19" s="438"/>
      <c r="U19" s="438"/>
      <c r="V19" s="438"/>
      <c r="W19" s="401"/>
    </row>
    <row r="20" spans="1:37" x14ac:dyDescent="0.35">
      <c r="A20" s="435" t="s">
        <v>780</v>
      </c>
      <c r="B20" s="227"/>
      <c r="C20" s="613">
        <v>0.13</v>
      </c>
      <c r="D20" s="613">
        <v>0.13</v>
      </c>
      <c r="E20" s="613">
        <v>0.13</v>
      </c>
      <c r="F20" s="613">
        <v>0.13</v>
      </c>
      <c r="G20" s="614">
        <v>0.13</v>
      </c>
      <c r="H20" s="615">
        <v>0.08</v>
      </c>
      <c r="I20" s="613">
        <v>0.04</v>
      </c>
      <c r="J20" s="613">
        <v>0.01</v>
      </c>
      <c r="K20" s="613">
        <v>0.01</v>
      </c>
      <c r="L20" s="616">
        <v>0.01</v>
      </c>
      <c r="M20" s="367"/>
      <c r="N20" s="399"/>
      <c r="O20" s="438"/>
      <c r="P20" s="438"/>
      <c r="Q20" s="438"/>
      <c r="R20" s="399"/>
      <c r="S20" s="400"/>
      <c r="T20" s="438"/>
      <c r="U20" s="438"/>
      <c r="V20" s="438"/>
      <c r="W20" s="401"/>
    </row>
    <row r="21" spans="1:37" x14ac:dyDescent="0.35">
      <c r="A21" s="435" t="s">
        <v>781</v>
      </c>
      <c r="B21" s="227"/>
      <c r="C21" s="613">
        <v>0.54</v>
      </c>
      <c r="D21" s="613">
        <v>0.54</v>
      </c>
      <c r="E21" s="613">
        <v>0.54</v>
      </c>
      <c r="F21" s="613">
        <v>0.54</v>
      </c>
      <c r="G21" s="614">
        <v>0.54</v>
      </c>
      <c r="H21" s="615">
        <v>0.24</v>
      </c>
      <c r="I21" s="613">
        <v>0.12</v>
      </c>
      <c r="J21" s="613">
        <v>0.05</v>
      </c>
      <c r="K21" s="613">
        <v>0.05</v>
      </c>
      <c r="L21" s="616">
        <v>0.05</v>
      </c>
      <c r="M21" s="367"/>
      <c r="N21" s="399"/>
      <c r="O21" s="438"/>
      <c r="P21" s="438"/>
      <c r="Q21" s="438"/>
      <c r="R21" s="399"/>
      <c r="S21" s="400"/>
      <c r="T21" s="438"/>
      <c r="U21" s="438"/>
      <c r="V21" s="438"/>
      <c r="W21" s="401"/>
    </row>
    <row r="22" spans="1:37" x14ac:dyDescent="0.35">
      <c r="A22" s="435" t="s">
        <v>782</v>
      </c>
      <c r="B22" s="227"/>
      <c r="C22" s="613">
        <v>0.2</v>
      </c>
      <c r="D22" s="613">
        <v>0.2</v>
      </c>
      <c r="E22" s="613">
        <v>0.2</v>
      </c>
      <c r="F22" s="613">
        <v>0.2</v>
      </c>
      <c r="G22" s="614">
        <v>0.2</v>
      </c>
      <c r="H22" s="615">
        <v>0.1</v>
      </c>
      <c r="I22" s="613">
        <v>0.05</v>
      </c>
      <c r="J22" s="613">
        <v>0.03</v>
      </c>
      <c r="K22" s="613">
        <v>0.03</v>
      </c>
      <c r="L22" s="616">
        <v>0.03</v>
      </c>
      <c r="M22" s="367"/>
      <c r="N22" s="399"/>
      <c r="O22" s="438"/>
      <c r="P22" s="438"/>
      <c r="Q22" s="438"/>
      <c r="R22" s="399"/>
      <c r="S22" s="400"/>
      <c r="T22" s="438"/>
      <c r="U22" s="438"/>
      <c r="V22" s="438"/>
      <c r="W22" s="401"/>
    </row>
    <row r="23" spans="1:37" x14ac:dyDescent="0.35">
      <c r="A23" s="435" t="s">
        <v>783</v>
      </c>
      <c r="B23" s="227"/>
      <c r="C23" s="613">
        <v>0.13</v>
      </c>
      <c r="D23" s="613">
        <v>0.13</v>
      </c>
      <c r="E23" s="613">
        <v>0.13</v>
      </c>
      <c r="F23" s="613">
        <v>0.13</v>
      </c>
      <c r="G23" s="614">
        <v>0.13</v>
      </c>
      <c r="H23" s="615">
        <v>0.08</v>
      </c>
      <c r="I23" s="613">
        <v>0.04</v>
      </c>
      <c r="J23" s="613">
        <v>0.01</v>
      </c>
      <c r="K23" s="613">
        <v>0.01</v>
      </c>
      <c r="L23" s="616">
        <v>0.01</v>
      </c>
      <c r="M23" s="367"/>
      <c r="N23" s="399"/>
      <c r="O23" s="438"/>
      <c r="P23" s="438"/>
      <c r="Q23" s="438"/>
      <c r="R23" s="399"/>
      <c r="S23" s="400"/>
      <c r="T23" s="438"/>
      <c r="U23" s="438"/>
      <c r="V23" s="438"/>
      <c r="W23" s="401"/>
    </row>
    <row r="24" spans="1:37" x14ac:dyDescent="0.35">
      <c r="A24" s="395" t="s">
        <v>805</v>
      </c>
      <c r="B24" s="214">
        <f>'Resource impact template'!B13</f>
        <v>0</v>
      </c>
      <c r="C24" s="213">
        <f>C19*C$14</f>
        <v>0</v>
      </c>
      <c r="D24" s="213">
        <f t="shared" ref="D24:L24" si="0">D19*D$14</f>
        <v>0</v>
      </c>
      <c r="E24" s="213">
        <f t="shared" si="0"/>
        <v>0</v>
      </c>
      <c r="F24" s="213">
        <f t="shared" si="0"/>
        <v>0</v>
      </c>
      <c r="G24" s="363">
        <f t="shared" si="0"/>
        <v>0</v>
      </c>
      <c r="H24" s="364">
        <f t="shared" si="0"/>
        <v>191.05180086814454</v>
      </c>
      <c r="I24" s="213">
        <f t="shared" si="0"/>
        <v>288.28758716909186</v>
      </c>
      <c r="J24" s="213">
        <f t="shared" si="0"/>
        <v>348.02843202553782</v>
      </c>
      <c r="K24" s="213">
        <f t="shared" si="0"/>
        <v>350.2146354902568</v>
      </c>
      <c r="L24" s="413">
        <f t="shared" si="0"/>
        <v>352.28533756293717</v>
      </c>
      <c r="M24" s="367"/>
      <c r="N24" s="366">
        <f>H24-C24</f>
        <v>191.05180086814454</v>
      </c>
      <c r="O24" s="213">
        <f>I24-D24</f>
        <v>288.28758716909186</v>
      </c>
      <c r="P24" s="213">
        <f>J24-E24</f>
        <v>348.02843202553782</v>
      </c>
      <c r="Q24" s="213">
        <f>K24-F24</f>
        <v>350.2146354902568</v>
      </c>
      <c r="R24" s="363">
        <f>L24-G24</f>
        <v>352.28533756293717</v>
      </c>
      <c r="S24" s="365">
        <f>N24*$B24/1000</f>
        <v>0</v>
      </c>
      <c r="T24" s="214">
        <f t="shared" ref="T24:T28" si="1">O24*$B24/1000</f>
        <v>0</v>
      </c>
      <c r="U24" s="214">
        <f t="shared" ref="U24:U28" si="2">P24*$B24/1000</f>
        <v>0</v>
      </c>
      <c r="V24" s="214">
        <f t="shared" ref="V24:V25" si="3">Q24*$B24/1000</f>
        <v>0</v>
      </c>
      <c r="W24" s="215">
        <f t="shared" ref="W24:W28" si="4">R24*$B24/1000</f>
        <v>0</v>
      </c>
      <c r="Y24" s="205">
        <f>C24</f>
        <v>0</v>
      </c>
      <c r="Z24" s="205">
        <f t="shared" ref="Z24:AD29" si="5">C24+N24</f>
        <v>191.05180086814454</v>
      </c>
      <c r="AA24" s="205">
        <f t="shared" si="5"/>
        <v>288.28758716909186</v>
      </c>
      <c r="AB24" s="205">
        <f t="shared" si="5"/>
        <v>348.02843202553782</v>
      </c>
      <c r="AC24" s="205">
        <f t="shared" si="5"/>
        <v>350.2146354902568</v>
      </c>
      <c r="AD24" s="205">
        <f t="shared" si="5"/>
        <v>352.28533756293717</v>
      </c>
      <c r="AF24" s="205">
        <f>(C24*B24)/1000</f>
        <v>0</v>
      </c>
      <c r="AG24" s="205">
        <f>$AF24+S24</f>
        <v>0</v>
      </c>
      <c r="AH24" s="205">
        <f t="shared" ref="AH24:AK29" si="6">$AF24+T24</f>
        <v>0</v>
      </c>
      <c r="AI24" s="205">
        <f t="shared" si="6"/>
        <v>0</v>
      </c>
      <c r="AJ24" s="205">
        <f t="shared" si="6"/>
        <v>0</v>
      </c>
      <c r="AK24" s="205">
        <f t="shared" si="6"/>
        <v>0</v>
      </c>
    </row>
    <row r="25" spans="1:37" x14ac:dyDescent="0.35">
      <c r="A25" s="395" t="s">
        <v>806</v>
      </c>
      <c r="B25" s="214">
        <f>'Resource impact template'!B14</f>
        <v>1310.7919999999999</v>
      </c>
      <c r="C25" s="213">
        <f t="shared" ref="C25:L25" si="7">C20*C$14</f>
        <v>49.673468225717585</v>
      </c>
      <c r="D25" s="213">
        <f t="shared" si="7"/>
        <v>49.969848442642594</v>
      </c>
      <c r="E25" s="213">
        <f t="shared" si="7"/>
        <v>50.270773514799913</v>
      </c>
      <c r="F25" s="213">
        <f t="shared" si="7"/>
        <v>50.58655845970376</v>
      </c>
      <c r="G25" s="363">
        <f t="shared" si="7"/>
        <v>50.885659870202034</v>
      </c>
      <c r="H25" s="364">
        <f t="shared" si="7"/>
        <v>30.568288138903128</v>
      </c>
      <c r="I25" s="213">
        <f t="shared" si="7"/>
        <v>15.375337982351567</v>
      </c>
      <c r="J25" s="213">
        <f t="shared" si="7"/>
        <v>3.8669825780615317</v>
      </c>
      <c r="K25" s="213">
        <f t="shared" si="7"/>
        <v>3.8912737276695197</v>
      </c>
      <c r="L25" s="413">
        <f t="shared" si="7"/>
        <v>3.9142815284770798</v>
      </c>
      <c r="M25" s="367"/>
      <c r="N25" s="366">
        <f t="shared" ref="N25:N28" si="8">H25-C25</f>
        <v>-19.105180086814457</v>
      </c>
      <c r="O25" s="213">
        <f t="shared" ref="O25:O28" si="9">I25-D25</f>
        <v>-34.594510460291026</v>
      </c>
      <c r="P25" s="213">
        <f t="shared" ref="P25:P28" si="10">J25-E25</f>
        <v>-46.403790936738382</v>
      </c>
      <c r="Q25" s="213">
        <f t="shared" ref="Q25:Q28" si="11">K25-F25</f>
        <v>-46.695284732034239</v>
      </c>
      <c r="R25" s="363">
        <f t="shared" ref="R25:R28" si="12">L25-G25</f>
        <v>-46.971378341724957</v>
      </c>
      <c r="S25" s="365">
        <f t="shared" ref="S25:S28" si="13">N25*$B25/1000</f>
        <v>-25.042917216355693</v>
      </c>
      <c r="T25" s="214">
        <f t="shared" si="1"/>
        <v>-45.346207555265792</v>
      </c>
      <c r="U25" s="214">
        <f t="shared" si="2"/>
        <v>-60.825717929549171</v>
      </c>
      <c r="V25" s="214">
        <f t="shared" si="3"/>
        <v>-61.207805664472616</v>
      </c>
      <c r="W25" s="215">
        <f t="shared" si="4"/>
        <v>-61.569706959306338</v>
      </c>
      <c r="Y25" s="205"/>
      <c r="Z25" s="205"/>
      <c r="AA25" s="205"/>
      <c r="AB25" s="205"/>
      <c r="AC25" s="205"/>
      <c r="AD25" s="205"/>
      <c r="AF25" s="205"/>
      <c r="AG25" s="205"/>
      <c r="AH25" s="205"/>
      <c r="AI25" s="205"/>
      <c r="AJ25" s="205"/>
      <c r="AK25" s="205"/>
    </row>
    <row r="26" spans="1:37" x14ac:dyDescent="0.35">
      <c r="A26" s="395" t="s">
        <v>807</v>
      </c>
      <c r="B26" s="214">
        <f>'Resource impact template'!B15</f>
        <v>8664</v>
      </c>
      <c r="C26" s="213">
        <f t="shared" ref="C26:L26" si="14">C21*C$14</f>
        <v>206.33594493759611</v>
      </c>
      <c r="D26" s="213">
        <f t="shared" si="14"/>
        <v>207.56706276174614</v>
      </c>
      <c r="E26" s="213">
        <f t="shared" si="14"/>
        <v>208.81705921532273</v>
      </c>
      <c r="F26" s="213">
        <f t="shared" si="14"/>
        <v>210.12878129415407</v>
      </c>
      <c r="G26" s="363">
        <f t="shared" si="14"/>
        <v>211.37120253776231</v>
      </c>
      <c r="H26" s="364">
        <f t="shared" si="14"/>
        <v>91.70486441670937</v>
      </c>
      <c r="I26" s="213">
        <f t="shared" si="14"/>
        <v>46.126013947054695</v>
      </c>
      <c r="J26" s="213">
        <f t="shared" si="14"/>
        <v>19.33491289030766</v>
      </c>
      <c r="K26" s="213">
        <f t="shared" si="14"/>
        <v>19.456368638347598</v>
      </c>
      <c r="L26" s="413">
        <f t="shared" si="14"/>
        <v>19.571407642385399</v>
      </c>
      <c r="M26" s="367"/>
      <c r="N26" s="366">
        <f t="shared" si="8"/>
        <v>-114.63108052088674</v>
      </c>
      <c r="O26" s="213">
        <f t="shared" si="9"/>
        <v>-161.44104881469144</v>
      </c>
      <c r="P26" s="213">
        <f t="shared" si="10"/>
        <v>-189.48214632501507</v>
      </c>
      <c r="Q26" s="213">
        <f t="shared" si="11"/>
        <v>-190.67241265580645</v>
      </c>
      <c r="R26" s="363">
        <f t="shared" si="12"/>
        <v>-191.79979489537692</v>
      </c>
      <c r="S26" s="365">
        <f t="shared" si="13"/>
        <v>-993.16368163296272</v>
      </c>
      <c r="T26" s="214">
        <f t="shared" si="1"/>
        <v>-1398.7252469304867</v>
      </c>
      <c r="U26" s="214">
        <f t="shared" si="2"/>
        <v>-1641.6733157599306</v>
      </c>
      <c r="V26" s="214">
        <f>Q26*$B26/1000</f>
        <v>-1651.9857832499072</v>
      </c>
      <c r="W26" s="215">
        <f t="shared" si="4"/>
        <v>-1661.7534229735456</v>
      </c>
      <c r="Y26" s="205"/>
      <c r="Z26" s="205"/>
      <c r="AA26" s="205"/>
      <c r="AB26" s="205"/>
      <c r="AC26" s="205"/>
      <c r="AD26" s="205"/>
      <c r="AF26" s="205"/>
      <c r="AG26" s="205"/>
      <c r="AH26" s="205"/>
      <c r="AI26" s="205"/>
      <c r="AJ26" s="205"/>
      <c r="AK26" s="205"/>
    </row>
    <row r="27" spans="1:37" x14ac:dyDescent="0.35">
      <c r="A27" s="395" t="s">
        <v>808</v>
      </c>
      <c r="B27" s="214">
        <f>'Resource impact template'!B16</f>
        <v>2022.3648000000001</v>
      </c>
      <c r="C27" s="213">
        <f t="shared" ref="C27:L27" si="15">C22*C$14</f>
        <v>76.420720347257813</v>
      </c>
      <c r="D27" s="213">
        <f t="shared" si="15"/>
        <v>76.876689911757836</v>
      </c>
      <c r="E27" s="213">
        <f t="shared" si="15"/>
        <v>77.339651561230639</v>
      </c>
      <c r="F27" s="213">
        <f t="shared" si="15"/>
        <v>77.825474553390393</v>
      </c>
      <c r="G27" s="363">
        <f t="shared" si="15"/>
        <v>78.285630569541595</v>
      </c>
      <c r="H27" s="364">
        <f t="shared" si="15"/>
        <v>38.210360173628906</v>
      </c>
      <c r="I27" s="213">
        <f t="shared" si="15"/>
        <v>19.219172477939459</v>
      </c>
      <c r="J27" s="213">
        <f t="shared" si="15"/>
        <v>11.600947734184594</v>
      </c>
      <c r="K27" s="213">
        <f t="shared" si="15"/>
        <v>11.673821183008558</v>
      </c>
      <c r="L27" s="413">
        <f t="shared" si="15"/>
        <v>11.742844585431239</v>
      </c>
      <c r="M27" s="367"/>
      <c r="N27" s="366">
        <f t="shared" si="8"/>
        <v>-38.210360173628906</v>
      </c>
      <c r="O27" s="213">
        <f t="shared" si="9"/>
        <v>-57.657517433818377</v>
      </c>
      <c r="P27" s="213">
        <f t="shared" si="10"/>
        <v>-65.738703827046038</v>
      </c>
      <c r="Q27" s="213">
        <f t="shared" si="11"/>
        <v>-66.151653370381837</v>
      </c>
      <c r="R27" s="363">
        <f t="shared" si="12"/>
        <v>-66.542785984110353</v>
      </c>
      <c r="S27" s="365">
        <f t="shared" si="13"/>
        <v>-77.275287410469005</v>
      </c>
      <c r="T27" s="214">
        <f t="shared" si="1"/>
        <v>-116.60453371354062</v>
      </c>
      <c r="U27" s="214">
        <f t="shared" si="2"/>
        <v>-132.9476406174432</v>
      </c>
      <c r="V27" s="214">
        <f t="shared" ref="V27:V28" si="16">Q27*$B27/1000</f>
        <v>-133.78277523806159</v>
      </c>
      <c r="W27" s="215">
        <f t="shared" si="4"/>
        <v>-134.57378806819813</v>
      </c>
      <c r="Y27" s="205"/>
      <c r="Z27" s="205"/>
      <c r="AA27" s="205"/>
      <c r="AB27" s="205"/>
      <c r="AC27" s="205"/>
      <c r="AD27" s="205"/>
      <c r="AF27" s="205"/>
      <c r="AG27" s="205"/>
      <c r="AH27" s="205"/>
      <c r="AI27" s="205"/>
      <c r="AJ27" s="205"/>
      <c r="AK27" s="205"/>
    </row>
    <row r="28" spans="1:37" x14ac:dyDescent="0.35">
      <c r="A28" s="395" t="s">
        <v>809</v>
      </c>
      <c r="B28" s="214">
        <f>'Resource impact template'!B17</f>
        <v>791.51999999999987</v>
      </c>
      <c r="C28" s="213">
        <f t="shared" ref="C28:L28" si="17">C23*C$14</f>
        <v>49.673468225717585</v>
      </c>
      <c r="D28" s="213">
        <f t="shared" si="17"/>
        <v>49.969848442642594</v>
      </c>
      <c r="E28" s="213">
        <f t="shared" si="17"/>
        <v>50.270773514799913</v>
      </c>
      <c r="F28" s="213">
        <f t="shared" si="17"/>
        <v>50.58655845970376</v>
      </c>
      <c r="G28" s="363">
        <f t="shared" si="17"/>
        <v>50.885659870202034</v>
      </c>
      <c r="H28" s="364">
        <f t="shared" si="17"/>
        <v>30.568288138903128</v>
      </c>
      <c r="I28" s="213">
        <f t="shared" si="17"/>
        <v>15.375337982351567</v>
      </c>
      <c r="J28" s="213">
        <f t="shared" si="17"/>
        <v>3.8669825780615317</v>
      </c>
      <c r="K28" s="213">
        <f t="shared" si="17"/>
        <v>3.8912737276695197</v>
      </c>
      <c r="L28" s="413">
        <f t="shared" si="17"/>
        <v>3.9142815284770798</v>
      </c>
      <c r="M28" s="367"/>
      <c r="N28" s="366">
        <f t="shared" si="8"/>
        <v>-19.105180086814457</v>
      </c>
      <c r="O28" s="213">
        <f t="shared" si="9"/>
        <v>-34.594510460291026</v>
      </c>
      <c r="P28" s="213">
        <f t="shared" si="10"/>
        <v>-46.403790936738382</v>
      </c>
      <c r="Q28" s="213">
        <f t="shared" si="11"/>
        <v>-46.695284732034239</v>
      </c>
      <c r="R28" s="363">
        <f t="shared" si="12"/>
        <v>-46.971378341724957</v>
      </c>
      <c r="S28" s="365">
        <f t="shared" si="13"/>
        <v>-15.122132142315376</v>
      </c>
      <c r="T28" s="214">
        <f t="shared" si="1"/>
        <v>-27.38224691952955</v>
      </c>
      <c r="U28" s="214">
        <f t="shared" si="2"/>
        <v>-36.729528602247157</v>
      </c>
      <c r="V28" s="214">
        <f t="shared" si="16"/>
        <v>-36.960251771099735</v>
      </c>
      <c r="W28" s="215">
        <f t="shared" si="4"/>
        <v>-37.178785385042133</v>
      </c>
      <c r="Y28" s="205"/>
      <c r="Z28" s="205"/>
      <c r="AA28" s="205"/>
      <c r="AB28" s="205"/>
      <c r="AC28" s="205"/>
      <c r="AD28" s="205"/>
      <c r="AF28" s="205"/>
      <c r="AG28" s="205"/>
      <c r="AH28" s="205"/>
      <c r="AI28" s="205"/>
      <c r="AJ28" s="205"/>
      <c r="AK28" s="205"/>
    </row>
    <row r="29" spans="1:37" ht="15" thickBot="1" x14ac:dyDescent="0.4">
      <c r="A29" s="437" t="s">
        <v>817</v>
      </c>
      <c r="B29" s="514"/>
      <c r="C29" s="515">
        <f t="shared" ref="C29:L29" si="18">SUM(C24:C28)</f>
        <v>382.10360173628908</v>
      </c>
      <c r="D29" s="515">
        <f t="shared" si="18"/>
        <v>384.38344955878915</v>
      </c>
      <c r="E29" s="515">
        <f t="shared" si="18"/>
        <v>386.69825780615315</v>
      </c>
      <c r="F29" s="515">
        <f t="shared" si="18"/>
        <v>389.12737276695202</v>
      </c>
      <c r="G29" s="516">
        <f t="shared" si="18"/>
        <v>391.42815284770802</v>
      </c>
      <c r="H29" s="517">
        <f t="shared" si="18"/>
        <v>382.10360173628908</v>
      </c>
      <c r="I29" s="518">
        <f t="shared" si="18"/>
        <v>384.38344955878915</v>
      </c>
      <c r="J29" s="518">
        <f t="shared" si="18"/>
        <v>386.69825780615315</v>
      </c>
      <c r="K29" s="518">
        <f t="shared" si="18"/>
        <v>389.12737276695196</v>
      </c>
      <c r="L29" s="519">
        <f t="shared" si="18"/>
        <v>391.42815284770796</v>
      </c>
      <c r="M29" s="367"/>
      <c r="N29" s="521">
        <f t="shared" ref="N29:W29" si="19">SUM(N24:N28)</f>
        <v>-3.5527136788005009E-14</v>
      </c>
      <c r="O29" s="515">
        <f t="shared" si="19"/>
        <v>0</v>
      </c>
      <c r="P29" s="515">
        <f t="shared" si="19"/>
        <v>-6.3948846218409017E-14</v>
      </c>
      <c r="Q29" s="515">
        <f t="shared" si="19"/>
        <v>0</v>
      </c>
      <c r="R29" s="516">
        <f t="shared" si="19"/>
        <v>0</v>
      </c>
      <c r="S29" s="522">
        <f t="shared" si="19"/>
        <v>-1110.6040184021028</v>
      </c>
      <c r="T29" s="523">
        <f t="shared" si="19"/>
        <v>-1588.0582351188227</v>
      </c>
      <c r="U29" s="523">
        <f t="shared" si="19"/>
        <v>-1872.1762029091701</v>
      </c>
      <c r="V29" s="523">
        <f t="shared" si="19"/>
        <v>-1883.936615923541</v>
      </c>
      <c r="W29" s="524">
        <f t="shared" si="19"/>
        <v>-1895.0757033860923</v>
      </c>
      <c r="Y29" s="205">
        <f>C29</f>
        <v>382.10360173628908</v>
      </c>
      <c r="Z29" s="205">
        <f t="shared" si="5"/>
        <v>382.10360173628902</v>
      </c>
      <c r="AA29" s="205">
        <f t="shared" si="5"/>
        <v>384.38344955878915</v>
      </c>
      <c r="AB29" s="205">
        <f t="shared" si="5"/>
        <v>386.69825780615309</v>
      </c>
      <c r="AC29" s="205">
        <f t="shared" si="5"/>
        <v>389.12737276695202</v>
      </c>
      <c r="AD29" s="205">
        <f t="shared" si="5"/>
        <v>391.42815284770802</v>
      </c>
      <c r="AF29" s="205">
        <f>(C29*B29)/1000</f>
        <v>0</v>
      </c>
      <c r="AG29" s="205">
        <f>$AF29+S29</f>
        <v>-1110.6040184021028</v>
      </c>
      <c r="AH29" s="205">
        <f t="shared" si="6"/>
        <v>-1588.0582351188227</v>
      </c>
      <c r="AI29" s="205">
        <f t="shared" si="6"/>
        <v>-1872.1762029091701</v>
      </c>
      <c r="AJ29" s="205">
        <f t="shared" si="6"/>
        <v>-1883.936615923541</v>
      </c>
      <c r="AK29" s="205">
        <f t="shared" si="6"/>
        <v>-1895.0757033860923</v>
      </c>
    </row>
    <row r="30" spans="1:37" ht="15" thickBot="1" x14ac:dyDescent="0.4">
      <c r="A30" s="440"/>
      <c r="B30" s="360"/>
      <c r="C30" s="360"/>
      <c r="D30" s="360"/>
      <c r="E30" s="360"/>
      <c r="F30" s="360"/>
      <c r="G30" s="360"/>
      <c r="H30" s="360"/>
      <c r="I30" s="360"/>
      <c r="J30" s="360"/>
      <c r="K30" s="360"/>
      <c r="L30" s="360"/>
      <c r="M30" s="367"/>
      <c r="N30" s="360"/>
      <c r="O30" s="360"/>
      <c r="P30" s="360"/>
      <c r="Q30" s="360"/>
      <c r="R30" s="360"/>
      <c r="S30" s="360"/>
      <c r="T30" s="360"/>
      <c r="U30" s="360"/>
      <c r="V30" s="360"/>
      <c r="W30" s="360"/>
      <c r="AG30" s="205"/>
      <c r="AH30" s="205"/>
      <c r="AI30" s="205"/>
      <c r="AJ30" s="205"/>
      <c r="AK30" s="205"/>
    </row>
    <row r="31" spans="1:37" ht="58" x14ac:dyDescent="0.35">
      <c r="A31" s="493" t="s">
        <v>751</v>
      </c>
      <c r="B31" s="530" t="s">
        <v>487</v>
      </c>
      <c r="C31" s="403" t="s">
        <v>583</v>
      </c>
      <c r="D31" s="402" t="s">
        <v>584</v>
      </c>
      <c r="E31" s="402" t="s">
        <v>585</v>
      </c>
      <c r="F31" s="402" t="s">
        <v>586</v>
      </c>
      <c r="G31" s="403" t="s">
        <v>587</v>
      </c>
      <c r="H31" s="525" t="s">
        <v>588</v>
      </c>
      <c r="I31" s="404" t="s">
        <v>589</v>
      </c>
      <c r="J31" s="404" t="s">
        <v>590</v>
      </c>
      <c r="K31" s="404" t="s">
        <v>591</v>
      </c>
      <c r="L31" s="526" t="s">
        <v>592</v>
      </c>
      <c r="M31" s="367"/>
      <c r="N31" s="527" t="s">
        <v>573</v>
      </c>
      <c r="O31" s="501" t="s">
        <v>574</v>
      </c>
      <c r="P31" s="501" t="s">
        <v>575</v>
      </c>
      <c r="Q31" s="501" t="s">
        <v>576</v>
      </c>
      <c r="R31" s="527" t="s">
        <v>577</v>
      </c>
      <c r="S31" s="528" t="s">
        <v>578</v>
      </c>
      <c r="T31" s="501" t="s">
        <v>579</v>
      </c>
      <c r="U31" s="501" t="s">
        <v>580</v>
      </c>
      <c r="V31" s="501" t="s">
        <v>581</v>
      </c>
      <c r="W31" s="529" t="s">
        <v>582</v>
      </c>
      <c r="AG31" s="205"/>
      <c r="AH31" s="205"/>
      <c r="AI31" s="205"/>
      <c r="AJ31" s="205"/>
      <c r="AK31" s="205"/>
    </row>
    <row r="32" spans="1:37" x14ac:dyDescent="0.35">
      <c r="A32" s="395" t="s">
        <v>805</v>
      </c>
      <c r="B32" s="212">
        <f>'Resource impact template'!B21</f>
        <v>324</v>
      </c>
      <c r="C32" s="213">
        <f>C24*'Unit costs'!$H$10</f>
        <v>0</v>
      </c>
      <c r="D32" s="213">
        <f>D24*'Unit costs'!$H$10</f>
        <v>0</v>
      </c>
      <c r="E32" s="213">
        <f>E24*'Unit costs'!$H$10</f>
        <v>0</v>
      </c>
      <c r="F32" s="213">
        <f>F24*'Unit costs'!$H$10</f>
        <v>0</v>
      </c>
      <c r="G32" s="363">
        <f>G24*'Unit costs'!$H$10</f>
        <v>0</v>
      </c>
      <c r="H32" s="364">
        <f>H24*'Unit costs'!$H$10</f>
        <v>191.05180086814454</v>
      </c>
      <c r="I32" s="213">
        <f>I24*'Unit costs'!$H$10</f>
        <v>288.28758716909186</v>
      </c>
      <c r="J32" s="213">
        <f>J24*'Unit costs'!$H$10</f>
        <v>348.02843202553782</v>
      </c>
      <c r="K32" s="213">
        <f>K24*'Unit costs'!$H$10</f>
        <v>350.2146354902568</v>
      </c>
      <c r="L32" s="413">
        <f>L24*'Unit costs'!$H$10</f>
        <v>352.28533756293717</v>
      </c>
      <c r="M32" s="367"/>
      <c r="N32" s="366">
        <f>H32-C32</f>
        <v>191.05180086814454</v>
      </c>
      <c r="O32" s="213">
        <f>I32-D32</f>
        <v>288.28758716909186</v>
      </c>
      <c r="P32" s="213">
        <f>J32-E32</f>
        <v>348.02843202553782</v>
      </c>
      <c r="Q32" s="213">
        <f>K32-F32</f>
        <v>350.2146354902568</v>
      </c>
      <c r="R32" s="363">
        <f>L32-G32</f>
        <v>352.28533756293717</v>
      </c>
      <c r="S32" s="365">
        <f>N32*$B32/1000</f>
        <v>61.900783481278829</v>
      </c>
      <c r="T32" s="214">
        <f t="shared" ref="T32:T36" si="20">O32*$B32/1000</f>
        <v>93.405178242785766</v>
      </c>
      <c r="U32" s="214">
        <f t="shared" ref="U32:U36" si="21">P32*$B32/1000</f>
        <v>112.76121197627425</v>
      </c>
      <c r="V32" s="214">
        <f t="shared" ref="V32:V33" si="22">Q32*$B32/1000</f>
        <v>113.4695418988432</v>
      </c>
      <c r="W32" s="215">
        <f t="shared" ref="W32:W36" si="23">R32*$B32/1000</f>
        <v>114.14044937039164</v>
      </c>
      <c r="AG32" s="205"/>
      <c r="AH32" s="205"/>
      <c r="AI32" s="205"/>
      <c r="AJ32" s="205"/>
      <c r="AK32" s="205"/>
    </row>
    <row r="33" spans="1:37" x14ac:dyDescent="0.35">
      <c r="A33" s="395" t="s">
        <v>806</v>
      </c>
      <c r="B33" s="212">
        <f>'Resource impact template'!B22</f>
        <v>130</v>
      </c>
      <c r="C33" s="213">
        <f>C25*'Unit costs'!$H$26</f>
        <v>198.69387290287034</v>
      </c>
      <c r="D33" s="213">
        <f>D25*'Unit costs'!$H$26</f>
        <v>199.87939377057037</v>
      </c>
      <c r="E33" s="213">
        <f>E25*'Unit costs'!$H$26</f>
        <v>201.08309405919965</v>
      </c>
      <c r="F33" s="213">
        <f>F25*'Unit costs'!$H$26</f>
        <v>202.34623383881504</v>
      </c>
      <c r="G33" s="363">
        <f>G25*'Unit costs'!$H$26</f>
        <v>203.54263948080813</v>
      </c>
      <c r="H33" s="364">
        <f>H25*'Unit costs'!$H$26</f>
        <v>122.27315255561251</v>
      </c>
      <c r="I33" s="213">
        <f>I25*'Unit costs'!$H$26</f>
        <v>61.501351929406269</v>
      </c>
      <c r="J33" s="213">
        <f>J25*'Unit costs'!$H$26</f>
        <v>15.467930312246127</v>
      </c>
      <c r="K33" s="213">
        <f>K25*'Unit costs'!$H$26</f>
        <v>15.565094910678079</v>
      </c>
      <c r="L33" s="413">
        <f>L25*'Unit costs'!$H$26</f>
        <v>15.657126113908319</v>
      </c>
      <c r="M33" s="367"/>
      <c r="N33" s="366">
        <f t="shared" ref="N33:N36" si="24">H33-C33</f>
        <v>-76.420720347257827</v>
      </c>
      <c r="O33" s="213">
        <f t="shared" ref="O33:O36" si="25">I33-D33</f>
        <v>-138.37804184116411</v>
      </c>
      <c r="P33" s="213">
        <f t="shared" ref="P33:P36" si="26">J33-E33</f>
        <v>-185.61516374695353</v>
      </c>
      <c r="Q33" s="213">
        <f t="shared" ref="Q33:Q36" si="27">K33-F33</f>
        <v>-186.78113892813695</v>
      </c>
      <c r="R33" s="363">
        <f t="shared" ref="R33:R36" si="28">L33-G33</f>
        <v>-187.88551336689983</v>
      </c>
      <c r="S33" s="365">
        <f t="shared" ref="S33:S36" si="29">N33*$B33/1000</f>
        <v>-9.9346936451435184</v>
      </c>
      <c r="T33" s="214">
        <f t="shared" si="20"/>
        <v>-17.989145439351333</v>
      </c>
      <c r="U33" s="214">
        <f t="shared" si="21"/>
        <v>-24.12997128710396</v>
      </c>
      <c r="V33" s="214">
        <f t="shared" si="22"/>
        <v>-24.281548060657805</v>
      </c>
      <c r="W33" s="215">
        <f t="shared" si="23"/>
        <v>-24.425116737696978</v>
      </c>
      <c r="AG33" s="205"/>
      <c r="AH33" s="205"/>
      <c r="AI33" s="205"/>
      <c r="AJ33" s="205"/>
      <c r="AK33" s="205"/>
    </row>
    <row r="34" spans="1:37" x14ac:dyDescent="0.35">
      <c r="A34" s="395" t="s">
        <v>807</v>
      </c>
      <c r="B34" s="212">
        <f>'Resource impact template'!B23</f>
        <v>324</v>
      </c>
      <c r="C34" s="213">
        <f>C26*'Unit costs'!$H$40</f>
        <v>206.33594493759611</v>
      </c>
      <c r="D34" s="213">
        <f>D26*'Unit costs'!$H$40</f>
        <v>207.56706276174614</v>
      </c>
      <c r="E34" s="213">
        <f>E26*'Unit costs'!$H$40</f>
        <v>208.81705921532273</v>
      </c>
      <c r="F34" s="213">
        <f>F26*'Unit costs'!$H$40</f>
        <v>210.12878129415407</v>
      </c>
      <c r="G34" s="363">
        <f>G26*'Unit costs'!$H$40</f>
        <v>211.37120253776231</v>
      </c>
      <c r="H34" s="364">
        <f>H26*'Unit costs'!$H$40</f>
        <v>91.70486441670937</v>
      </c>
      <c r="I34" s="213">
        <f>I26*'Unit costs'!$H$40</f>
        <v>46.126013947054695</v>
      </c>
      <c r="J34" s="213">
        <f>J26*'Unit costs'!$H$40</f>
        <v>19.33491289030766</v>
      </c>
      <c r="K34" s="213">
        <f>K26*'Unit costs'!$H$40</f>
        <v>19.456368638347598</v>
      </c>
      <c r="L34" s="413">
        <f>L26*'Unit costs'!$H$40</f>
        <v>19.571407642385399</v>
      </c>
      <c r="M34" s="367"/>
      <c r="N34" s="366">
        <f t="shared" si="24"/>
        <v>-114.63108052088674</v>
      </c>
      <c r="O34" s="213">
        <f t="shared" si="25"/>
        <v>-161.44104881469144</v>
      </c>
      <c r="P34" s="213">
        <f t="shared" si="26"/>
        <v>-189.48214632501507</v>
      </c>
      <c r="Q34" s="213">
        <f t="shared" si="27"/>
        <v>-190.67241265580645</v>
      </c>
      <c r="R34" s="363">
        <f t="shared" si="28"/>
        <v>-191.79979489537692</v>
      </c>
      <c r="S34" s="365">
        <f t="shared" si="29"/>
        <v>-37.140470088767302</v>
      </c>
      <c r="T34" s="214">
        <f t="shared" si="20"/>
        <v>-52.30689981596003</v>
      </c>
      <c r="U34" s="214">
        <f t="shared" si="21"/>
        <v>-61.392215409304882</v>
      </c>
      <c r="V34" s="214">
        <f>Q34*$B34/1000</f>
        <v>-61.777861700481289</v>
      </c>
      <c r="W34" s="215">
        <f t="shared" si="23"/>
        <v>-62.143133546102121</v>
      </c>
      <c r="AG34" s="205"/>
      <c r="AH34" s="205"/>
      <c r="AI34" s="205"/>
      <c r="AJ34" s="205"/>
      <c r="AK34" s="205"/>
    </row>
    <row r="35" spans="1:37" x14ac:dyDescent="0.35">
      <c r="A35" s="395" t="s">
        <v>808</v>
      </c>
      <c r="B35" s="212">
        <f>'Resource impact template'!B24</f>
        <v>130</v>
      </c>
      <c r="C35" s="213">
        <f>C27*'Unit costs'!$H$56</f>
        <v>305.68288138903125</v>
      </c>
      <c r="D35" s="213">
        <f>D27*'Unit costs'!$H$56</f>
        <v>307.50675964703134</v>
      </c>
      <c r="E35" s="213">
        <f>E27*'Unit costs'!$H$56</f>
        <v>309.35860624492256</v>
      </c>
      <c r="F35" s="213">
        <f>F27*'Unit costs'!$H$56</f>
        <v>311.30189821356157</v>
      </c>
      <c r="G35" s="363">
        <f>G27*'Unit costs'!$H$56</f>
        <v>313.14252227816638</v>
      </c>
      <c r="H35" s="364">
        <f>H27*'Unit costs'!$H$56</f>
        <v>152.84144069451563</v>
      </c>
      <c r="I35" s="213">
        <f>I27*'Unit costs'!$H$56</f>
        <v>76.876689911757836</v>
      </c>
      <c r="J35" s="213">
        <f>J27*'Unit costs'!$H$56</f>
        <v>46.403790936738375</v>
      </c>
      <c r="K35" s="213">
        <f>K27*'Unit costs'!$H$56</f>
        <v>46.695284732034231</v>
      </c>
      <c r="L35" s="413">
        <f>L27*'Unit costs'!$H$56</f>
        <v>46.971378341724957</v>
      </c>
      <c r="M35" s="367"/>
      <c r="N35" s="366">
        <f t="shared" si="24"/>
        <v>-152.84144069451563</v>
      </c>
      <c r="O35" s="213">
        <f t="shared" si="25"/>
        <v>-230.63006973527351</v>
      </c>
      <c r="P35" s="213">
        <f t="shared" si="26"/>
        <v>-262.95481530818415</v>
      </c>
      <c r="Q35" s="213">
        <f t="shared" si="27"/>
        <v>-264.60661348152735</v>
      </c>
      <c r="R35" s="363">
        <f t="shared" si="28"/>
        <v>-266.17114393644141</v>
      </c>
      <c r="S35" s="365">
        <f t="shared" si="29"/>
        <v>-19.869387290287033</v>
      </c>
      <c r="T35" s="214">
        <f t="shared" si="20"/>
        <v>-29.981909065585555</v>
      </c>
      <c r="U35" s="214">
        <f t="shared" si="21"/>
        <v>-34.18412599006394</v>
      </c>
      <c r="V35" s="214">
        <f t="shared" ref="V35:V36" si="30">Q35*$B35/1000</f>
        <v>-34.398859752598554</v>
      </c>
      <c r="W35" s="215">
        <f t="shared" si="23"/>
        <v>-34.602248711737381</v>
      </c>
      <c r="AG35" s="205"/>
      <c r="AH35" s="205"/>
      <c r="AI35" s="205"/>
      <c r="AJ35" s="205"/>
      <c r="AK35" s="205"/>
    </row>
    <row r="36" spans="1:37" x14ac:dyDescent="0.35">
      <c r="A36" s="395" t="s">
        <v>809</v>
      </c>
      <c r="B36" s="212">
        <f>'Resource impact template'!B25</f>
        <v>324</v>
      </c>
      <c r="C36" s="213">
        <f>C28*'Unit costs'!$H$71</f>
        <v>49.673468225717585</v>
      </c>
      <c r="D36" s="213">
        <f>D28*'Unit costs'!$H$71</f>
        <v>49.969848442642594</v>
      </c>
      <c r="E36" s="213">
        <f>E28*'Unit costs'!$H$71</f>
        <v>50.270773514799913</v>
      </c>
      <c r="F36" s="213">
        <f>F28*'Unit costs'!$H$71</f>
        <v>50.58655845970376</v>
      </c>
      <c r="G36" s="363">
        <f>G28*'Unit costs'!$H$71</f>
        <v>50.885659870202034</v>
      </c>
      <c r="H36" s="364">
        <f>H28*'Unit costs'!$H$71</f>
        <v>30.568288138903128</v>
      </c>
      <c r="I36" s="213">
        <f>I28*'Unit costs'!$H$71</f>
        <v>15.375337982351567</v>
      </c>
      <c r="J36" s="213">
        <f>J28*'Unit costs'!$H$71</f>
        <v>3.8669825780615317</v>
      </c>
      <c r="K36" s="213">
        <f>K28*'Unit costs'!$H$71</f>
        <v>3.8912737276695197</v>
      </c>
      <c r="L36" s="413">
        <f>L28*'Unit costs'!$H$71</f>
        <v>3.9142815284770798</v>
      </c>
      <c r="M36" s="367"/>
      <c r="N36" s="366">
        <f t="shared" si="24"/>
        <v>-19.105180086814457</v>
      </c>
      <c r="O36" s="213">
        <f t="shared" si="25"/>
        <v>-34.594510460291026</v>
      </c>
      <c r="P36" s="213">
        <f t="shared" si="26"/>
        <v>-46.403790936738382</v>
      </c>
      <c r="Q36" s="213">
        <f t="shared" si="27"/>
        <v>-46.695284732034239</v>
      </c>
      <c r="R36" s="363">
        <f t="shared" si="28"/>
        <v>-46.971378341724957</v>
      </c>
      <c r="S36" s="365">
        <f t="shared" si="29"/>
        <v>-6.1900783481278845</v>
      </c>
      <c r="T36" s="214">
        <f t="shared" si="20"/>
        <v>-11.208621389134292</v>
      </c>
      <c r="U36" s="214">
        <f t="shared" si="21"/>
        <v>-15.034828263503236</v>
      </c>
      <c r="V36" s="214">
        <f t="shared" si="30"/>
        <v>-15.129272253179094</v>
      </c>
      <c r="W36" s="215">
        <f t="shared" si="23"/>
        <v>-15.218726582718885</v>
      </c>
      <c r="AG36" s="205"/>
      <c r="AH36" s="205"/>
      <c r="AI36" s="205"/>
      <c r="AJ36" s="205"/>
      <c r="AK36" s="205"/>
    </row>
    <row r="37" spans="1:37" ht="15" thickBot="1" x14ac:dyDescent="0.4">
      <c r="A37" s="437" t="s">
        <v>818</v>
      </c>
      <c r="B37" s="520"/>
      <c r="C37" s="515">
        <f t="shared" ref="C37:L37" si="31">SUM(C32:C36)</f>
        <v>760.38616745521529</v>
      </c>
      <c r="D37" s="515">
        <f t="shared" si="31"/>
        <v>764.92306462199053</v>
      </c>
      <c r="E37" s="515">
        <f t="shared" si="31"/>
        <v>769.52953303424488</v>
      </c>
      <c r="F37" s="515">
        <f t="shared" si="31"/>
        <v>774.36347180623443</v>
      </c>
      <c r="G37" s="516">
        <f t="shared" si="31"/>
        <v>778.94202416693884</v>
      </c>
      <c r="H37" s="517">
        <f t="shared" si="31"/>
        <v>588.43954667388516</v>
      </c>
      <c r="I37" s="518">
        <f t="shared" si="31"/>
        <v>488.16698093966215</v>
      </c>
      <c r="J37" s="518">
        <f t="shared" si="31"/>
        <v>433.1020487428915</v>
      </c>
      <c r="K37" s="518">
        <f t="shared" si="31"/>
        <v>435.82265749898619</v>
      </c>
      <c r="L37" s="519">
        <f t="shared" si="31"/>
        <v>438.39953118943293</v>
      </c>
      <c r="M37" s="367"/>
      <c r="N37" s="521">
        <f t="shared" ref="N37:W37" si="32">SUM(N32:N36)</f>
        <v>-171.94662078133013</v>
      </c>
      <c r="O37" s="515">
        <f t="shared" si="32"/>
        <v>-276.75608368232821</v>
      </c>
      <c r="P37" s="515">
        <f t="shared" si="32"/>
        <v>-336.42748429135332</v>
      </c>
      <c r="Q37" s="515">
        <f t="shared" si="32"/>
        <v>-338.54081430724818</v>
      </c>
      <c r="R37" s="516">
        <f t="shared" si="32"/>
        <v>-340.54249297750596</v>
      </c>
      <c r="S37" s="522">
        <f t="shared" si="32"/>
        <v>-11.233845891046908</v>
      </c>
      <c r="T37" s="523">
        <f t="shared" si="32"/>
        <v>-18.081397467245445</v>
      </c>
      <c r="U37" s="523">
        <f t="shared" si="32"/>
        <v>-21.97992897370176</v>
      </c>
      <c r="V37" s="523">
        <f t="shared" si="32"/>
        <v>-22.117999868073532</v>
      </c>
      <c r="W37" s="524">
        <f t="shared" si="32"/>
        <v>-22.248776207863735</v>
      </c>
      <c r="AG37" s="205"/>
      <c r="AH37" s="205"/>
      <c r="AI37" s="205"/>
      <c r="AJ37" s="205"/>
      <c r="AK37" s="205"/>
    </row>
    <row r="38" spans="1:37" ht="15" thickBot="1" x14ac:dyDescent="0.4">
      <c r="A38" s="361"/>
      <c r="B38" s="360"/>
      <c r="C38" s="360"/>
      <c r="D38" s="360"/>
      <c r="E38" s="360"/>
      <c r="F38" s="360"/>
      <c r="G38" s="360"/>
      <c r="H38" s="360"/>
      <c r="I38" s="360"/>
      <c r="J38" s="360"/>
      <c r="K38" s="360"/>
      <c r="L38" s="360"/>
      <c r="M38" s="360"/>
      <c r="N38" s="360"/>
      <c r="O38" s="360"/>
      <c r="P38" s="360"/>
      <c r="Q38" s="360"/>
      <c r="R38" s="360"/>
      <c r="S38" s="360"/>
      <c r="T38" s="360"/>
      <c r="U38" s="360"/>
      <c r="V38" s="360"/>
      <c r="W38" s="360"/>
      <c r="AG38" s="205"/>
      <c r="AH38" s="205"/>
      <c r="AI38" s="205"/>
      <c r="AJ38" s="205"/>
      <c r="AK38" s="205"/>
    </row>
    <row r="39" spans="1:37" s="209" customFormat="1" ht="30" customHeight="1" thickBot="1" x14ac:dyDescent="0.4">
      <c r="A39" s="436" t="s">
        <v>560</v>
      </c>
      <c r="B39" s="223"/>
      <c r="C39" s="223"/>
      <c r="D39" s="223"/>
      <c r="E39" s="223"/>
      <c r="F39" s="223"/>
      <c r="G39" s="223"/>
      <c r="H39" s="223"/>
      <c r="I39" s="223"/>
      <c r="J39" s="223"/>
      <c r="K39" s="223"/>
      <c r="L39" s="223"/>
      <c r="M39" s="223"/>
      <c r="N39" s="223"/>
      <c r="O39" s="223"/>
      <c r="P39" s="223"/>
      <c r="Q39" s="223"/>
      <c r="R39" s="224"/>
      <c r="S39" s="221">
        <f>S29+S37</f>
        <v>-1121.8378642931498</v>
      </c>
      <c r="T39" s="221">
        <f>T29+T37</f>
        <v>-1606.1396325860683</v>
      </c>
      <c r="U39" s="221">
        <f>U29+U37</f>
        <v>-1894.1561318828719</v>
      </c>
      <c r="V39" s="221">
        <f>V29+V37</f>
        <v>-1906.0546157916147</v>
      </c>
      <c r="W39" s="441">
        <f>W29+W37</f>
        <v>-1917.3244795939561</v>
      </c>
    </row>
    <row r="40" spans="1:37" ht="15" thickBot="1" x14ac:dyDescent="0.4"/>
    <row r="41" spans="1:37" ht="30" customHeight="1" thickBot="1" x14ac:dyDescent="0.4">
      <c r="A41" s="442" t="s">
        <v>754</v>
      </c>
      <c r="B41" s="223"/>
      <c r="C41" s="223"/>
      <c r="D41" s="223"/>
      <c r="E41" s="223"/>
      <c r="F41" s="223"/>
      <c r="G41" s="223"/>
      <c r="H41" s="223"/>
      <c r="I41" s="223"/>
      <c r="J41" s="223"/>
      <c r="K41" s="223"/>
      <c r="L41" s="223"/>
      <c r="M41" s="223"/>
      <c r="N41" s="223"/>
      <c r="O41" s="223"/>
      <c r="P41" s="223"/>
      <c r="Q41" s="223"/>
      <c r="R41" s="224"/>
      <c r="S41" s="221">
        <f>S29</f>
        <v>-1110.6040184021028</v>
      </c>
      <c r="T41" s="221">
        <f t="shared" ref="T41:W41" si="33">T29</f>
        <v>-1588.0582351188227</v>
      </c>
      <c r="U41" s="221">
        <f t="shared" si="33"/>
        <v>-1872.1762029091701</v>
      </c>
      <c r="V41" s="221">
        <f t="shared" si="33"/>
        <v>-1883.936615923541</v>
      </c>
      <c r="W41" s="441">
        <f t="shared" si="33"/>
        <v>-1895.0757033860923</v>
      </c>
    </row>
    <row r="42" spans="1:37" ht="16" thickBot="1" x14ac:dyDescent="0.4">
      <c r="A42" s="443" t="s">
        <v>3</v>
      </c>
    </row>
    <row r="43" spans="1:37" ht="30" customHeight="1" thickBot="1" x14ac:dyDescent="0.4">
      <c r="A43" s="442" t="s">
        <v>755</v>
      </c>
      <c r="B43" s="223"/>
      <c r="C43" s="223"/>
      <c r="D43" s="223"/>
      <c r="E43" s="223"/>
      <c r="F43" s="223"/>
      <c r="G43" s="223"/>
      <c r="H43" s="223"/>
      <c r="I43" s="223"/>
      <c r="J43" s="223"/>
      <c r="K43" s="223"/>
      <c r="L43" s="223"/>
      <c r="M43" s="223"/>
      <c r="N43" s="223"/>
      <c r="O43" s="223"/>
      <c r="P43" s="223"/>
      <c r="Q43" s="223"/>
      <c r="R43" s="224"/>
      <c r="S43" s="221">
        <f>S37</f>
        <v>-11.233845891046908</v>
      </c>
      <c r="T43" s="221">
        <f t="shared" ref="T43:W43" si="34">T37</f>
        <v>-18.081397467245445</v>
      </c>
      <c r="U43" s="221">
        <f t="shared" si="34"/>
        <v>-21.97992897370176</v>
      </c>
      <c r="V43" s="221">
        <f t="shared" si="34"/>
        <v>-22.117999868073532</v>
      </c>
      <c r="W43" s="441">
        <f t="shared" si="34"/>
        <v>-22.248776207863735</v>
      </c>
    </row>
  </sheetData>
  <sheetProtection algorithmName="SHA-512" hashValue="yuFEp0bO1ng7OOeeP71s6nM4CE98jdaD+JD1cz72v+JgHraktAsPyy6ElirjMI7U7cDQ/MtqZhO8VAYmAQihgg==" saltValue="dSh8JeWQBSKYW8qRkfDneA==" spinCount="100000" sheet="1" objects="1" scenarios="1"/>
  <phoneticPr fontId="57" type="noConversion"/>
  <conditionalFormatting sqref="C13:L13">
    <cfRule type="cellIs" dxfId="3" priority="25" operator="equal">
      <formula>0</formula>
    </cfRule>
  </conditionalFormatting>
  <conditionalFormatting sqref="C11:G12 D12:L12">
    <cfRule type="cellIs" dxfId="2" priority="22" operator="equal">
      <formula>0</formula>
    </cfRule>
  </conditionalFormatting>
  <conditionalFormatting sqref="H11:L12">
    <cfRule type="cellIs" dxfId="1" priority="12" operator="equal">
      <formula>0</formula>
    </cfRule>
  </conditionalFormatting>
  <conditionalFormatting sqref="C11:L12">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217" t="s">
        <v>488</v>
      </c>
    </row>
    <row r="2" spans="1:1" x14ac:dyDescent="0.3">
      <c r="A2" s="459" t="s">
        <v>489</v>
      </c>
    </row>
    <row r="3" spans="1:1" ht="14.5" x14ac:dyDescent="0.35">
      <c r="A3" s="216" t="s">
        <v>492</v>
      </c>
    </row>
    <row r="4" spans="1:1" ht="14.5" x14ac:dyDescent="0.35">
      <c r="A4" s="218"/>
    </row>
    <row r="5" spans="1:1" x14ac:dyDescent="0.3">
      <c r="A5" s="220" t="s">
        <v>4</v>
      </c>
    </row>
    <row r="6" spans="1:1" x14ac:dyDescent="0.3">
      <c r="A6" s="219" t="s">
        <v>490</v>
      </c>
    </row>
    <row r="8" spans="1:1" x14ac:dyDescent="0.3">
      <c r="A8" s="220" t="s">
        <v>32</v>
      </c>
    </row>
    <row r="9" spans="1:1" ht="28" x14ac:dyDescent="0.3">
      <c r="A9" s="4" t="s">
        <v>491</v>
      </c>
    </row>
    <row r="10" spans="1:1" x14ac:dyDescent="0.3">
      <c r="A10" s="4" t="s">
        <v>15</v>
      </c>
    </row>
    <row r="12" spans="1:1" x14ac:dyDescent="0.3">
      <c r="A12" s="460" t="s">
        <v>763</v>
      </c>
    </row>
    <row r="13" spans="1:1" ht="28" x14ac:dyDescent="0.3">
      <c r="A13" s="459" t="s">
        <v>16</v>
      </c>
    </row>
    <row r="14" spans="1:1" ht="28" x14ac:dyDescent="0.3">
      <c r="A14" s="459" t="s">
        <v>17</v>
      </c>
    </row>
    <row r="15" spans="1:1" x14ac:dyDescent="0.3">
      <c r="A15" s="459" t="s">
        <v>13</v>
      </c>
    </row>
    <row r="16" spans="1:1" ht="42" x14ac:dyDescent="0.3">
      <c r="A16" s="459" t="s">
        <v>766</v>
      </c>
    </row>
    <row r="17" spans="1:1" ht="42" x14ac:dyDescent="0.3">
      <c r="A17" s="459" t="s">
        <v>18</v>
      </c>
    </row>
    <row r="19" spans="1:1" x14ac:dyDescent="0.3">
      <c r="A19" s="460" t="s">
        <v>764</v>
      </c>
    </row>
    <row r="20" spans="1:1" ht="28" x14ac:dyDescent="0.3">
      <c r="A20" s="459" t="s">
        <v>36</v>
      </c>
    </row>
    <row r="21" spans="1:1" ht="28" x14ac:dyDescent="0.3">
      <c r="A21" s="459" t="s">
        <v>20</v>
      </c>
    </row>
    <row r="22" spans="1:1" x14ac:dyDescent="0.3">
      <c r="A22" s="459" t="s">
        <v>12</v>
      </c>
    </row>
    <row r="23" spans="1:1" ht="28" x14ac:dyDescent="0.3">
      <c r="A23" s="459" t="s">
        <v>19</v>
      </c>
    </row>
    <row r="24" spans="1:1" ht="42" x14ac:dyDescent="0.3">
      <c r="A24" s="459" t="s">
        <v>21</v>
      </c>
    </row>
    <row r="25" spans="1:1" ht="28" x14ac:dyDescent="0.3">
      <c r="A25" s="459" t="s">
        <v>22</v>
      </c>
    </row>
    <row r="26" spans="1:1" ht="42" x14ac:dyDescent="0.3">
      <c r="A26" s="459" t="s">
        <v>23</v>
      </c>
    </row>
    <row r="27" spans="1:1" x14ac:dyDescent="0.3">
      <c r="A27" s="459" t="s">
        <v>25</v>
      </c>
    </row>
    <row r="28" spans="1:1" x14ac:dyDescent="0.3">
      <c r="A28" s="459" t="s">
        <v>24</v>
      </c>
    </row>
    <row r="29" spans="1:1" x14ac:dyDescent="0.3">
      <c r="A29" s="459" t="s">
        <v>26</v>
      </c>
    </row>
    <row r="31" spans="1:1" x14ac:dyDescent="0.3">
      <c r="A31" s="460" t="s">
        <v>31</v>
      </c>
    </row>
    <row r="32" spans="1:1" x14ac:dyDescent="0.3">
      <c r="A32" s="459" t="s">
        <v>765</v>
      </c>
    </row>
    <row r="34" spans="1:1" ht="28" x14ac:dyDescent="0.3">
      <c r="A34" s="460" t="s">
        <v>493</v>
      </c>
    </row>
    <row r="35" spans="1:1" x14ac:dyDescent="0.3">
      <c r="A35" s="459" t="s">
        <v>27</v>
      </c>
    </row>
    <row r="36" spans="1:1" ht="28" x14ac:dyDescent="0.3">
      <c r="A36" s="459" t="s">
        <v>14</v>
      </c>
    </row>
    <row r="37" spans="1:1" x14ac:dyDescent="0.3">
      <c r="A37" s="459" t="s">
        <v>28</v>
      </c>
    </row>
    <row r="38" spans="1:1" ht="28" x14ac:dyDescent="0.3">
      <c r="A38" s="459" t="s">
        <v>30</v>
      </c>
    </row>
    <row r="39" spans="1:1" x14ac:dyDescent="0.3">
      <c r="A39" s="459" t="s">
        <v>29</v>
      </c>
    </row>
    <row r="41" spans="1:1" x14ac:dyDescent="0.3">
      <c r="A41" s="3" t="s">
        <v>494</v>
      </c>
    </row>
    <row r="42" spans="1:1" x14ac:dyDescent="0.3">
      <c r="A42" s="459" t="s">
        <v>765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34" customWidth="1"/>
    <col min="2" max="2" width="8.1796875" style="232" customWidth="1"/>
    <col min="3" max="3" width="8.1796875" style="234" customWidth="1"/>
    <col min="4" max="5" width="8.1796875" style="345" customWidth="1"/>
    <col min="6" max="8" width="8.1796875" style="232" customWidth="1"/>
    <col min="9" max="13" width="8.1796875" style="234" customWidth="1"/>
    <col min="14" max="14" width="12.453125" style="234" customWidth="1"/>
    <col min="15" max="43" width="8.1796875" style="234" customWidth="1"/>
    <col min="44" max="16384" width="9.1796875" style="234"/>
  </cols>
  <sheetData>
    <row r="1" spans="1:51" s="350" customFormat="1" ht="30.65" customHeight="1" thickBot="1" x14ac:dyDescent="0.4">
      <c r="A1" s="347" t="s">
        <v>499</v>
      </c>
      <c r="B1" s="348"/>
      <c r="C1" s="348"/>
      <c r="D1" s="348"/>
      <c r="E1" s="348"/>
      <c r="F1" s="348"/>
      <c r="G1" s="348"/>
      <c r="H1" s="348"/>
      <c r="I1" s="348"/>
      <c r="J1" s="348"/>
      <c r="K1" s="348"/>
      <c r="L1" s="348"/>
      <c r="M1" s="348"/>
      <c r="N1" s="348"/>
      <c r="O1" s="351" t="s">
        <v>553</v>
      </c>
      <c r="P1" s="352"/>
      <c r="Q1" s="352"/>
      <c r="R1" s="352"/>
      <c r="S1" s="352"/>
      <c r="T1" s="352"/>
      <c r="U1" s="353"/>
      <c r="V1" s="323"/>
      <c r="W1" s="323"/>
      <c r="X1" s="323"/>
      <c r="Y1" s="323"/>
      <c r="Z1" s="323"/>
      <c r="AA1" s="323"/>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row>
    <row r="2" spans="1:51" ht="15.75" customHeight="1" x14ac:dyDescent="0.35">
      <c r="A2" s="235"/>
      <c r="B2" s="236"/>
      <c r="C2" s="237"/>
      <c r="D2" s="231"/>
      <c r="E2" s="230"/>
      <c r="F2" s="230"/>
      <c r="G2" s="230"/>
      <c r="H2" s="233"/>
      <c r="I2" s="233"/>
      <c r="J2" s="233"/>
      <c r="K2" s="233"/>
      <c r="L2" s="233"/>
      <c r="M2" s="233"/>
      <c r="N2" s="233"/>
      <c r="O2" s="233"/>
      <c r="P2" s="233"/>
      <c r="Q2" s="233"/>
      <c r="R2" s="233"/>
      <c r="S2" s="233"/>
      <c r="T2" s="233"/>
      <c r="U2" s="233"/>
      <c r="V2" s="233"/>
      <c r="W2" s="233"/>
      <c r="X2" s="233"/>
      <c r="Y2" s="233"/>
      <c r="Z2" s="233"/>
      <c r="AA2" s="233"/>
      <c r="AB2" s="238"/>
      <c r="AC2" s="230"/>
      <c r="AD2" s="230"/>
      <c r="AE2" s="230"/>
      <c r="AF2" s="230"/>
      <c r="AG2" s="230"/>
      <c r="AH2" s="230"/>
      <c r="AI2" s="230"/>
      <c r="AJ2" s="230"/>
      <c r="AK2" s="230"/>
      <c r="AL2" s="230"/>
      <c r="AM2" s="230"/>
      <c r="AN2" s="230"/>
      <c r="AO2" s="230"/>
      <c r="AP2" s="230"/>
      <c r="AQ2" s="230"/>
      <c r="AR2" s="230"/>
      <c r="AS2" s="230"/>
      <c r="AT2" s="230"/>
      <c r="AU2" s="230"/>
      <c r="AV2" s="230"/>
      <c r="AW2" s="230"/>
      <c r="AX2" s="230"/>
      <c r="AY2" s="230"/>
    </row>
    <row r="3" spans="1:51" ht="15.75" customHeight="1" x14ac:dyDescent="0.35">
      <c r="A3" s="239" t="s">
        <v>500</v>
      </c>
      <c r="B3" s="236"/>
      <c r="C3" s="237"/>
      <c r="D3" s="231"/>
      <c r="E3" s="230"/>
      <c r="F3" s="230"/>
      <c r="G3" s="230"/>
      <c r="H3" s="233"/>
      <c r="I3" s="233"/>
      <c r="J3" s="233"/>
      <c r="K3" s="233"/>
      <c r="L3" s="233"/>
      <c r="M3" s="233"/>
      <c r="N3" s="233"/>
      <c r="O3" s="233"/>
      <c r="P3" s="233"/>
      <c r="Q3" s="233"/>
      <c r="R3" s="233"/>
      <c r="S3" s="233"/>
      <c r="T3" s="233"/>
      <c r="U3" s="233"/>
      <c r="V3" s="233"/>
      <c r="W3" s="233"/>
      <c r="X3" s="233"/>
      <c r="Y3" s="233"/>
      <c r="Z3" s="233"/>
      <c r="AA3" s="233"/>
      <c r="AB3" s="238"/>
      <c r="AC3" s="230"/>
      <c r="AD3" s="230"/>
      <c r="AE3" s="230"/>
      <c r="AF3" s="230"/>
      <c r="AG3" s="230"/>
      <c r="AH3" s="230"/>
      <c r="AI3" s="230"/>
      <c r="AJ3" s="230"/>
      <c r="AK3" s="230"/>
      <c r="AL3" s="230"/>
      <c r="AM3" s="230"/>
      <c r="AN3" s="230"/>
      <c r="AO3" s="230"/>
      <c r="AP3" s="230"/>
      <c r="AQ3" s="230"/>
      <c r="AR3" s="230"/>
      <c r="AS3" s="230"/>
      <c r="AT3" s="230"/>
      <c r="AU3" s="230"/>
      <c r="AV3" s="230"/>
      <c r="AW3" s="230"/>
      <c r="AX3" s="230"/>
      <c r="AY3" s="230"/>
    </row>
    <row r="4" spans="1:51" ht="15.75" customHeight="1" x14ac:dyDescent="0.35">
      <c r="A4" s="239" t="s">
        <v>501</v>
      </c>
      <c r="B4" s="236"/>
      <c r="C4" s="237"/>
      <c r="D4" s="231"/>
      <c r="E4" s="230"/>
      <c r="F4" s="230"/>
      <c r="G4" s="230"/>
      <c r="H4" s="233"/>
      <c r="I4" s="233"/>
      <c r="J4" s="233"/>
      <c r="K4" s="233"/>
      <c r="L4" s="233"/>
      <c r="M4" s="233"/>
      <c r="N4" s="233"/>
      <c r="O4" s="233"/>
      <c r="P4" s="233"/>
      <c r="Q4" s="233"/>
      <c r="R4" s="233"/>
      <c r="S4" s="233"/>
      <c r="T4" s="233"/>
      <c r="U4" s="233"/>
      <c r="V4" s="233"/>
      <c r="W4" s="233"/>
      <c r="X4" s="233"/>
      <c r="Y4" s="233"/>
      <c r="Z4" s="233"/>
      <c r="AA4" s="233"/>
      <c r="AB4" s="238"/>
      <c r="AC4" s="230"/>
      <c r="AD4" s="230"/>
      <c r="AE4" s="230"/>
      <c r="AF4" s="230"/>
      <c r="AG4" s="230"/>
      <c r="AH4" s="230"/>
      <c r="AI4" s="230"/>
      <c r="AJ4" s="230"/>
      <c r="AK4" s="230"/>
      <c r="AL4" s="230"/>
      <c r="AM4" s="230"/>
      <c r="AN4" s="230"/>
      <c r="AO4" s="230"/>
      <c r="AP4" s="230"/>
      <c r="AQ4" s="230"/>
      <c r="AR4" s="230"/>
      <c r="AS4" s="230"/>
      <c r="AT4" s="230"/>
      <c r="AU4" s="230"/>
      <c r="AV4" s="230"/>
      <c r="AW4" s="230"/>
      <c r="AX4" s="230"/>
      <c r="AY4" s="230"/>
    </row>
    <row r="5" spans="1:51" ht="15.75" customHeight="1" x14ac:dyDescent="0.35">
      <c r="A5" s="239" t="s">
        <v>502</v>
      </c>
      <c r="B5" s="236"/>
      <c r="C5" s="237"/>
      <c r="D5" s="231"/>
      <c r="E5" s="230"/>
      <c r="F5" s="230"/>
      <c r="G5" s="230"/>
      <c r="H5" s="233"/>
      <c r="I5" s="233"/>
      <c r="J5" s="233"/>
      <c r="K5" s="233"/>
      <c r="L5" s="233"/>
      <c r="M5" s="233"/>
      <c r="N5" s="233"/>
      <c r="O5" s="233"/>
      <c r="P5" s="233"/>
      <c r="Q5" s="233"/>
      <c r="R5" s="233"/>
      <c r="S5" s="233"/>
      <c r="T5" s="233"/>
      <c r="U5" s="233"/>
      <c r="V5" s="233"/>
      <c r="W5" s="233"/>
      <c r="X5" s="233"/>
      <c r="Y5" s="233"/>
      <c r="Z5" s="233"/>
      <c r="AA5" s="233"/>
      <c r="AB5" s="238"/>
      <c r="AC5" s="230"/>
      <c r="AD5" s="230"/>
      <c r="AE5" s="230"/>
      <c r="AF5" s="230"/>
      <c r="AG5" s="230"/>
      <c r="AH5" s="230"/>
      <c r="AI5" s="230"/>
      <c r="AJ5" s="230"/>
      <c r="AK5" s="230"/>
      <c r="AL5" s="230"/>
      <c r="AM5" s="230"/>
      <c r="AN5" s="230"/>
      <c r="AO5" s="230"/>
      <c r="AP5" s="230"/>
      <c r="AQ5" s="230"/>
      <c r="AR5" s="230"/>
      <c r="AS5" s="230"/>
      <c r="AT5" s="230"/>
      <c r="AU5" s="230"/>
      <c r="AV5" s="230"/>
      <c r="AW5" s="230"/>
      <c r="AX5" s="230"/>
      <c r="AY5" s="230"/>
    </row>
    <row r="6" spans="1:51" ht="15.75" customHeight="1" x14ac:dyDescent="0.35">
      <c r="A6" s="235"/>
      <c r="B6" s="233"/>
      <c r="C6" s="233"/>
      <c r="D6" s="233"/>
      <c r="E6" s="233"/>
      <c r="F6" s="233"/>
      <c r="G6" s="233"/>
      <c r="H6" s="233"/>
      <c r="I6" s="233"/>
      <c r="J6" s="233"/>
      <c r="K6" s="233"/>
      <c r="L6" s="240"/>
      <c r="M6" s="233"/>
      <c r="N6" s="233"/>
      <c r="O6" s="233"/>
      <c r="P6" s="233"/>
      <c r="Q6" s="233"/>
      <c r="R6" s="233"/>
      <c r="S6" s="233"/>
      <c r="T6" s="233"/>
      <c r="U6" s="233"/>
      <c r="V6" s="233"/>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row>
    <row r="7" spans="1:51" ht="15.75" customHeight="1" x14ac:dyDescent="0.35">
      <c r="A7" s="235"/>
      <c r="B7" s="233"/>
      <c r="C7" s="233"/>
      <c r="D7" s="233"/>
      <c r="E7" s="233"/>
      <c r="F7" s="233"/>
      <c r="G7" s="233"/>
      <c r="H7" s="233"/>
      <c r="I7" s="233"/>
      <c r="J7" s="233"/>
      <c r="K7" s="233"/>
      <c r="L7" s="240" t="s">
        <v>503</v>
      </c>
      <c r="M7" s="233"/>
      <c r="N7" s="233"/>
      <c r="O7" s="233"/>
      <c r="P7" s="233"/>
      <c r="Q7" s="233"/>
      <c r="R7" s="233"/>
      <c r="S7" s="233"/>
      <c r="T7" s="233"/>
      <c r="U7" s="233"/>
      <c r="V7" s="233"/>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row>
    <row r="8" spans="1:51" x14ac:dyDescent="0.35">
      <c r="A8" s="235"/>
      <c r="B8" s="233"/>
      <c r="C8" s="233"/>
      <c r="D8" s="233"/>
      <c r="E8" s="233"/>
      <c r="F8" s="233"/>
      <c r="G8" s="233"/>
      <c r="H8" s="240" t="s">
        <v>504</v>
      </c>
      <c r="I8" s="233"/>
      <c r="J8" s="233"/>
      <c r="K8" s="240"/>
      <c r="L8" s="240" t="s">
        <v>505</v>
      </c>
      <c r="M8" s="233"/>
      <c r="N8" s="233"/>
      <c r="O8" s="233"/>
      <c r="P8" s="233"/>
      <c r="Q8" s="233"/>
      <c r="R8" s="233"/>
      <c r="S8" s="233"/>
      <c r="T8" s="233"/>
      <c r="U8" s="233"/>
      <c r="V8" s="233"/>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row>
    <row r="9" spans="1:51" x14ac:dyDescent="0.35">
      <c r="A9" s="241"/>
      <c r="B9" s="233"/>
      <c r="C9" s="233"/>
      <c r="D9" s="233"/>
      <c r="E9" s="233"/>
      <c r="F9" s="233"/>
      <c r="G9" s="233"/>
      <c r="H9" s="233"/>
      <c r="I9" s="233"/>
      <c r="J9" s="233"/>
      <c r="K9" s="233"/>
      <c r="L9" s="233"/>
      <c r="M9" s="233"/>
      <c r="N9" s="233"/>
      <c r="O9" s="233"/>
      <c r="P9" s="233"/>
      <c r="Q9" s="233"/>
      <c r="R9" s="233"/>
      <c r="S9" s="233"/>
      <c r="T9" s="233"/>
      <c r="U9" s="233"/>
      <c r="V9" s="233"/>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row>
    <row r="10" spans="1:51" x14ac:dyDescent="0.35">
      <c r="A10" s="241"/>
      <c r="B10" s="233"/>
      <c r="C10" s="233"/>
      <c r="D10" s="233"/>
      <c r="E10" s="233"/>
      <c r="F10" s="233"/>
      <c r="G10" s="233"/>
      <c r="H10" s="233"/>
      <c r="I10" s="233"/>
      <c r="J10" s="233"/>
      <c r="K10" s="233"/>
      <c r="L10" s="233"/>
      <c r="M10" s="233"/>
      <c r="N10" s="233"/>
      <c r="O10" s="233"/>
      <c r="P10" s="233"/>
      <c r="Q10" s="233"/>
      <c r="R10" s="233"/>
      <c r="S10" s="233"/>
      <c r="T10" s="233"/>
      <c r="U10" s="233"/>
      <c r="V10" s="233"/>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row>
    <row r="11" spans="1:51" x14ac:dyDescent="0.35">
      <c r="A11" s="241"/>
      <c r="B11" s="233"/>
      <c r="C11" s="233"/>
      <c r="D11" s="233"/>
      <c r="E11" s="233"/>
      <c r="F11" s="233"/>
      <c r="G11" s="233"/>
      <c r="H11" s="233"/>
      <c r="I11" s="233"/>
      <c r="J11" s="233"/>
      <c r="K11" s="233"/>
      <c r="L11" s="233"/>
      <c r="M11" s="233"/>
      <c r="N11" s="233"/>
      <c r="O11" s="233"/>
      <c r="P11" s="233"/>
      <c r="Q11" s="233"/>
      <c r="R11" s="233"/>
      <c r="S11" s="233"/>
      <c r="T11" s="233"/>
      <c r="U11" s="233"/>
      <c r="V11" s="233"/>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row>
    <row r="12" spans="1:51" x14ac:dyDescent="0.35">
      <c r="A12" s="241"/>
      <c r="B12" s="233"/>
      <c r="C12" s="233"/>
      <c r="D12" s="233"/>
      <c r="E12" s="233"/>
      <c r="F12" s="233"/>
      <c r="G12" s="233"/>
      <c r="H12" s="233"/>
      <c r="I12" s="233"/>
      <c r="J12" s="233"/>
      <c r="K12" s="233"/>
      <c r="L12" s="233"/>
      <c r="M12" s="233"/>
      <c r="N12" s="233"/>
      <c r="O12" s="233"/>
      <c r="P12" s="233"/>
      <c r="Q12" s="233"/>
      <c r="R12" s="233"/>
      <c r="S12" s="233"/>
      <c r="T12" s="233"/>
      <c r="U12" s="233"/>
      <c r="V12" s="233"/>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row>
    <row r="13" spans="1:51" x14ac:dyDescent="0.35">
      <c r="A13" s="241"/>
      <c r="B13" s="233"/>
      <c r="C13" s="233"/>
      <c r="D13" s="233"/>
      <c r="E13" s="233"/>
      <c r="F13" s="233"/>
      <c r="G13" s="233"/>
      <c r="H13" s="233"/>
      <c r="I13" s="233"/>
      <c r="J13" s="233"/>
      <c r="K13" s="233"/>
      <c r="L13" s="233"/>
      <c r="M13" s="233"/>
      <c r="N13" s="233"/>
      <c r="O13" s="233"/>
      <c r="P13" s="233"/>
      <c r="Q13" s="233"/>
      <c r="R13" s="233"/>
      <c r="S13" s="233"/>
      <c r="T13" s="233"/>
      <c r="U13" s="233"/>
      <c r="V13" s="233"/>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row>
    <row r="14" spans="1:51" ht="16" thickBot="1" x14ac:dyDescent="0.4">
      <c r="A14" s="242"/>
      <c r="B14" s="233"/>
      <c r="C14" s="233"/>
      <c r="D14" s="233"/>
      <c r="E14" s="233"/>
      <c r="F14" s="233"/>
      <c r="G14" s="233"/>
      <c r="H14" s="233"/>
      <c r="I14" s="233"/>
      <c r="J14" s="233"/>
      <c r="K14" s="233"/>
      <c r="L14" s="233"/>
      <c r="M14" s="233"/>
      <c r="N14" s="233"/>
      <c r="O14" s="233"/>
      <c r="P14" s="233"/>
      <c r="Q14" s="233"/>
      <c r="R14" s="233"/>
      <c r="S14" s="233"/>
      <c r="T14" s="233"/>
      <c r="U14" s="233"/>
      <c r="V14" s="233"/>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30"/>
      <c r="AY14" s="230"/>
    </row>
    <row r="15" spans="1:51" x14ac:dyDescent="0.35">
      <c r="A15" s="242"/>
      <c r="B15" s="233"/>
      <c r="C15" s="623" t="s">
        <v>506</v>
      </c>
      <c r="D15" s="624"/>
      <c r="E15" s="624"/>
      <c r="F15" s="624"/>
      <c r="G15" s="624"/>
      <c r="H15" s="624"/>
      <c r="I15" s="624"/>
      <c r="J15" s="624"/>
      <c r="K15" s="624"/>
      <c r="L15" s="624"/>
      <c r="M15" s="624"/>
      <c r="N15" s="625"/>
      <c r="O15" s="623" t="s">
        <v>506</v>
      </c>
      <c r="P15" s="624"/>
      <c r="Q15" s="624"/>
      <c r="R15" s="624"/>
      <c r="S15" s="624"/>
      <c r="T15" s="624"/>
      <c r="U15" s="624"/>
      <c r="V15" s="624"/>
      <c r="W15" s="624"/>
      <c r="X15" s="624"/>
      <c r="Y15" s="624"/>
      <c r="Z15" s="625"/>
      <c r="AA15" s="623" t="s">
        <v>506</v>
      </c>
      <c r="AB15" s="624"/>
      <c r="AC15" s="624"/>
      <c r="AD15" s="624"/>
      <c r="AE15" s="624"/>
      <c r="AF15" s="624"/>
      <c r="AG15" s="624"/>
      <c r="AH15" s="624"/>
      <c r="AI15" s="624"/>
      <c r="AJ15" s="624"/>
      <c r="AK15" s="624"/>
      <c r="AL15" s="625"/>
      <c r="AM15" s="623" t="s">
        <v>506</v>
      </c>
      <c r="AN15" s="624"/>
      <c r="AO15" s="624"/>
      <c r="AP15" s="624"/>
      <c r="AQ15" s="624"/>
      <c r="AR15" s="624"/>
      <c r="AS15" s="624"/>
      <c r="AT15" s="624"/>
      <c r="AU15" s="624"/>
      <c r="AV15" s="624"/>
      <c r="AW15" s="624"/>
      <c r="AX15" s="625"/>
      <c r="AY15" s="230"/>
    </row>
    <row r="16" spans="1:51" s="249" customFormat="1" ht="62.15" customHeight="1" thickBot="1" x14ac:dyDescent="0.4">
      <c r="A16" s="242"/>
      <c r="B16" s="243" t="s">
        <v>507</v>
      </c>
      <c r="C16" s="244">
        <v>1</v>
      </c>
      <c r="D16" s="245">
        <v>2</v>
      </c>
      <c r="E16" s="246">
        <v>3</v>
      </c>
      <c r="F16" s="245">
        <v>4</v>
      </c>
      <c r="G16" s="245">
        <v>5</v>
      </c>
      <c r="H16" s="246">
        <v>6</v>
      </c>
      <c r="I16" s="245">
        <v>7</v>
      </c>
      <c r="J16" s="245">
        <v>8</v>
      </c>
      <c r="K16" s="246">
        <v>9</v>
      </c>
      <c r="L16" s="245">
        <v>10</v>
      </c>
      <c r="M16" s="245">
        <v>11</v>
      </c>
      <c r="N16" s="247">
        <v>12</v>
      </c>
      <c r="O16" s="244">
        <v>1</v>
      </c>
      <c r="P16" s="245">
        <v>2</v>
      </c>
      <c r="Q16" s="246">
        <v>3</v>
      </c>
      <c r="R16" s="245">
        <v>4</v>
      </c>
      <c r="S16" s="245">
        <v>5</v>
      </c>
      <c r="T16" s="246">
        <v>6</v>
      </c>
      <c r="U16" s="245">
        <v>7</v>
      </c>
      <c r="V16" s="245">
        <v>8</v>
      </c>
      <c r="W16" s="246">
        <v>9</v>
      </c>
      <c r="X16" s="245">
        <v>10</v>
      </c>
      <c r="Y16" s="245">
        <v>11</v>
      </c>
      <c r="Z16" s="247">
        <v>12</v>
      </c>
      <c r="AA16" s="244">
        <v>1</v>
      </c>
      <c r="AB16" s="245">
        <v>2</v>
      </c>
      <c r="AC16" s="246">
        <v>3</v>
      </c>
      <c r="AD16" s="245">
        <v>4</v>
      </c>
      <c r="AE16" s="245">
        <v>5</v>
      </c>
      <c r="AF16" s="246">
        <v>6</v>
      </c>
      <c r="AG16" s="245">
        <v>7</v>
      </c>
      <c r="AH16" s="245">
        <v>8</v>
      </c>
      <c r="AI16" s="246">
        <v>9</v>
      </c>
      <c r="AJ16" s="245">
        <v>10</v>
      </c>
      <c r="AK16" s="245">
        <v>11</v>
      </c>
      <c r="AL16" s="247">
        <v>12</v>
      </c>
      <c r="AM16" s="244">
        <v>1</v>
      </c>
      <c r="AN16" s="245">
        <v>2</v>
      </c>
      <c r="AO16" s="246">
        <v>3</v>
      </c>
      <c r="AP16" s="245">
        <v>4</v>
      </c>
      <c r="AQ16" s="245">
        <v>5</v>
      </c>
      <c r="AR16" s="246">
        <v>6</v>
      </c>
      <c r="AS16" s="245">
        <v>7</v>
      </c>
      <c r="AT16" s="245">
        <v>8</v>
      </c>
      <c r="AU16" s="246">
        <v>9</v>
      </c>
      <c r="AV16" s="245">
        <v>10</v>
      </c>
      <c r="AW16" s="245">
        <v>11</v>
      </c>
      <c r="AX16" s="247">
        <v>12</v>
      </c>
      <c r="AY16" s="248"/>
    </row>
    <row r="17" spans="1:51" s="17" customFormat="1" ht="25.4" customHeight="1" x14ac:dyDescent="0.35">
      <c r="A17" s="242"/>
      <c r="B17" s="250">
        <v>1</v>
      </c>
      <c r="C17" s="251"/>
      <c r="D17" s="251"/>
      <c r="E17" s="251"/>
      <c r="F17" s="252"/>
      <c r="G17" s="252"/>
      <c r="H17" s="252"/>
      <c r="I17" s="252"/>
      <c r="J17" s="253"/>
      <c r="K17" s="254"/>
      <c r="L17" s="255"/>
      <c r="M17" s="256"/>
      <c r="N17" s="257"/>
      <c r="O17" s="258"/>
      <c r="P17" s="256"/>
      <c r="Q17" s="256"/>
      <c r="R17" s="256"/>
      <c r="S17" s="256"/>
      <c r="T17" s="256"/>
      <c r="U17" s="256"/>
      <c r="V17" s="256"/>
      <c r="W17" s="256"/>
      <c r="X17" s="256"/>
      <c r="Y17" s="256"/>
      <c r="Z17" s="259"/>
      <c r="AA17" s="260"/>
      <c r="AB17" s="256"/>
      <c r="AC17" s="256"/>
      <c r="AD17" s="256"/>
      <c r="AE17" s="256"/>
      <c r="AF17" s="256"/>
      <c r="AG17" s="256"/>
      <c r="AH17" s="256"/>
      <c r="AI17" s="256"/>
      <c r="AJ17" s="256"/>
      <c r="AK17" s="256"/>
      <c r="AL17" s="259"/>
      <c r="AM17" s="260"/>
      <c r="AN17" s="256"/>
      <c r="AO17" s="256"/>
      <c r="AP17" s="256"/>
      <c r="AQ17" s="256"/>
      <c r="AR17" s="256"/>
      <c r="AS17" s="256"/>
      <c r="AT17" s="256"/>
      <c r="AU17" s="256"/>
      <c r="AV17" s="256"/>
      <c r="AW17" s="256"/>
      <c r="AX17" s="259"/>
      <c r="AY17" s="2"/>
    </row>
    <row r="18" spans="1:51" s="17" customFormat="1" ht="25.4" customHeight="1" thickBot="1" x14ac:dyDescent="0.4">
      <c r="A18" s="242"/>
      <c r="B18" s="250">
        <v>0.9</v>
      </c>
      <c r="C18" s="251"/>
      <c r="D18" s="251"/>
      <c r="E18" s="251"/>
      <c r="F18" s="252"/>
      <c r="G18" s="252"/>
      <c r="H18" s="252"/>
      <c r="I18" s="252"/>
      <c r="J18" s="253"/>
      <c r="K18" s="261"/>
      <c r="L18" s="255"/>
      <c r="M18" s="256"/>
      <c r="N18" s="257"/>
      <c r="O18" s="258"/>
      <c r="P18" s="256"/>
      <c r="Q18" s="256"/>
      <c r="R18" s="256"/>
      <c r="S18" s="256"/>
      <c r="T18" s="256"/>
      <c r="U18" s="256"/>
      <c r="V18" s="256"/>
      <c r="W18" s="256"/>
      <c r="X18" s="256"/>
      <c r="Y18" s="256"/>
      <c r="Z18" s="262"/>
      <c r="AA18" s="260"/>
      <c r="AB18" s="256"/>
      <c r="AC18" s="256"/>
      <c r="AD18" s="256"/>
      <c r="AE18" s="256"/>
      <c r="AF18" s="256"/>
      <c r="AG18" s="256"/>
      <c r="AH18" s="256"/>
      <c r="AI18" s="256"/>
      <c r="AJ18" s="256"/>
      <c r="AK18" s="263"/>
      <c r="AL18" s="264"/>
      <c r="AM18" s="265"/>
      <c r="AN18" s="263"/>
      <c r="AO18" s="263"/>
      <c r="AP18" s="263"/>
      <c r="AQ18" s="263"/>
      <c r="AR18" s="263"/>
      <c r="AS18" s="263"/>
      <c r="AT18" s="263"/>
      <c r="AU18" s="263"/>
      <c r="AV18" s="263"/>
      <c r="AW18" s="263"/>
      <c r="AX18" s="264"/>
      <c r="AY18" s="2"/>
    </row>
    <row r="19" spans="1:51" s="17" customFormat="1" ht="25.4" customHeight="1" x14ac:dyDescent="0.35">
      <c r="A19" s="242"/>
      <c r="B19" s="250">
        <v>0.8</v>
      </c>
      <c r="C19" s="251"/>
      <c r="D19" s="251"/>
      <c r="E19" s="251"/>
      <c r="F19" s="252"/>
      <c r="G19" s="252"/>
      <c r="H19" s="252"/>
      <c r="I19" s="252"/>
      <c r="J19" s="253"/>
      <c r="K19" s="261" t="s">
        <v>508</v>
      </c>
      <c r="L19" s="266"/>
      <c r="M19" s="256"/>
      <c r="N19" s="257"/>
      <c r="O19" s="258"/>
      <c r="P19" s="256"/>
      <c r="Q19" s="256"/>
      <c r="R19" s="256"/>
      <c r="S19" s="256"/>
      <c r="T19" s="256"/>
      <c r="U19" s="256"/>
      <c r="V19" s="256"/>
      <c r="W19" s="256"/>
      <c r="X19" s="256"/>
      <c r="Y19" s="256"/>
      <c r="Z19" s="262"/>
      <c r="AA19" s="260"/>
      <c r="AB19" s="256"/>
      <c r="AC19" s="256"/>
      <c r="AD19" s="256"/>
      <c r="AE19" s="256"/>
      <c r="AF19" s="256"/>
      <c r="AG19" s="256"/>
      <c r="AH19" s="256"/>
      <c r="AI19" s="256"/>
      <c r="AJ19" s="267"/>
      <c r="AK19" s="268"/>
      <c r="AL19" s="269"/>
      <c r="AM19" s="270"/>
      <c r="AN19" s="270"/>
      <c r="AO19" s="270"/>
      <c r="AP19" s="270"/>
      <c r="AQ19" s="270"/>
      <c r="AR19" s="270"/>
      <c r="AS19" s="270"/>
      <c r="AT19" s="270"/>
      <c r="AU19" s="270"/>
      <c r="AV19" s="271"/>
      <c r="AW19" s="268"/>
      <c r="AX19" s="269"/>
      <c r="AY19" s="2"/>
    </row>
    <row r="20" spans="1:51" s="17" customFormat="1" ht="25.4" customHeight="1" thickBot="1" x14ac:dyDescent="0.4">
      <c r="A20" s="242"/>
      <c r="B20" s="250">
        <v>0.7</v>
      </c>
      <c r="C20" s="272"/>
      <c r="D20" s="272"/>
      <c r="E20" s="272"/>
      <c r="F20" s="252"/>
      <c r="G20" s="252"/>
      <c r="H20" s="252"/>
      <c r="I20" s="252"/>
      <c r="J20" s="273"/>
      <c r="K20" s="261" t="s">
        <v>509</v>
      </c>
      <c r="L20" s="266"/>
      <c r="M20" s="256"/>
      <c r="N20" s="257"/>
      <c r="O20" s="258"/>
      <c r="P20" s="256"/>
      <c r="Q20" s="256"/>
      <c r="R20" s="256"/>
      <c r="S20" s="256"/>
      <c r="T20" s="256"/>
      <c r="U20" s="256"/>
      <c r="V20" s="256"/>
      <c r="W20" s="256"/>
      <c r="X20" s="256"/>
      <c r="Y20" s="263"/>
      <c r="Z20" s="264"/>
      <c r="AA20" s="265"/>
      <c r="AB20" s="263"/>
      <c r="AC20" s="263"/>
      <c r="AD20" s="263"/>
      <c r="AE20" s="263"/>
      <c r="AF20" s="263"/>
      <c r="AG20" s="263"/>
      <c r="AH20" s="263"/>
      <c r="AI20" s="263"/>
      <c r="AJ20" s="274"/>
      <c r="AK20" s="275"/>
      <c r="AL20" s="276"/>
      <c r="AM20" s="277"/>
      <c r="AN20" s="277"/>
      <c r="AO20" s="277"/>
      <c r="AP20" s="277"/>
      <c r="AQ20" s="277"/>
      <c r="AR20" s="277"/>
      <c r="AS20" s="277"/>
      <c r="AT20" s="277"/>
      <c r="AU20" s="277"/>
      <c r="AV20" s="278"/>
      <c r="AW20" s="275"/>
      <c r="AX20" s="276"/>
      <c r="AY20" s="2"/>
    </row>
    <row r="21" spans="1:51" s="17" customFormat="1" ht="25.4" customHeight="1" x14ac:dyDescent="0.35">
      <c r="A21" s="242"/>
      <c r="B21" s="250">
        <v>0.6</v>
      </c>
      <c r="C21" s="279"/>
      <c r="D21" s="280"/>
      <c r="E21" s="281"/>
      <c r="F21" s="252"/>
      <c r="G21" s="252"/>
      <c r="H21" s="252"/>
      <c r="I21" s="252"/>
      <c r="J21" s="282"/>
      <c r="K21" s="261" t="s">
        <v>510</v>
      </c>
      <c r="L21" s="266"/>
      <c r="M21" s="256"/>
      <c r="N21" s="257"/>
      <c r="O21" s="258"/>
      <c r="P21" s="256"/>
      <c r="Q21" s="256"/>
      <c r="R21" s="256"/>
      <c r="S21" s="256"/>
      <c r="T21" s="256"/>
      <c r="U21" s="256"/>
      <c r="V21" s="256"/>
      <c r="W21" s="256"/>
      <c r="X21" s="267"/>
      <c r="Y21" s="268"/>
      <c r="Z21" s="269"/>
      <c r="AA21" s="270"/>
      <c r="AB21" s="270"/>
      <c r="AC21" s="270"/>
      <c r="AD21" s="270"/>
      <c r="AE21" s="270"/>
      <c r="AF21" s="270"/>
      <c r="AG21" s="270"/>
      <c r="AH21" s="270"/>
      <c r="AI21" s="270"/>
      <c r="AJ21" s="271"/>
      <c r="AK21" s="275"/>
      <c r="AL21" s="276"/>
      <c r="AM21" s="277"/>
      <c r="AN21" s="277"/>
      <c r="AO21" s="277"/>
      <c r="AP21" s="277"/>
      <c r="AQ21" s="277"/>
      <c r="AR21" s="277"/>
      <c r="AS21" s="277"/>
      <c r="AT21" s="277"/>
      <c r="AU21" s="277"/>
      <c r="AV21" s="278"/>
      <c r="AW21" s="275"/>
      <c r="AX21" s="276"/>
      <c r="AY21" s="2"/>
    </row>
    <row r="22" spans="1:51" s="17" customFormat="1" ht="25.4" customHeight="1" thickBot="1" x14ac:dyDescent="0.4">
      <c r="A22" s="242"/>
      <c r="B22" s="250">
        <v>0.5</v>
      </c>
      <c r="C22" s="251"/>
      <c r="D22" s="251"/>
      <c r="E22" s="251"/>
      <c r="F22" s="252"/>
      <c r="G22" s="252"/>
      <c r="H22" s="252"/>
      <c r="I22" s="252"/>
      <c r="J22" s="282"/>
      <c r="K22" s="261" t="s">
        <v>511</v>
      </c>
      <c r="L22" s="266"/>
      <c r="M22" s="263"/>
      <c r="N22" s="283"/>
      <c r="O22" s="284"/>
      <c r="P22" s="285"/>
      <c r="Q22" s="285"/>
      <c r="R22" s="285"/>
      <c r="S22" s="285"/>
      <c r="T22" s="285"/>
      <c r="U22" s="285"/>
      <c r="V22" s="285"/>
      <c r="W22" s="285"/>
      <c r="X22" s="286"/>
      <c r="Y22" s="275"/>
      <c r="Z22" s="276"/>
      <c r="AA22" s="277"/>
      <c r="AB22" s="277"/>
      <c r="AC22" s="277"/>
      <c r="AD22" s="277"/>
      <c r="AE22" s="277"/>
      <c r="AF22" s="277"/>
      <c r="AG22" s="277"/>
      <c r="AH22" s="277"/>
      <c r="AI22" s="277"/>
      <c r="AJ22" s="278"/>
      <c r="AK22" s="275"/>
      <c r="AL22" s="276"/>
      <c r="AM22" s="277"/>
      <c r="AN22" s="277"/>
      <c r="AO22" s="277"/>
      <c r="AP22" s="277"/>
      <c r="AQ22" s="277"/>
      <c r="AR22" s="277"/>
      <c r="AS22" s="277"/>
      <c r="AT22" s="277"/>
      <c r="AU22" s="277"/>
      <c r="AV22" s="278"/>
      <c r="AW22" s="275"/>
      <c r="AX22" s="276"/>
      <c r="AY22" s="2"/>
    </row>
    <row r="23" spans="1:51" s="17" customFormat="1" ht="25.4" customHeight="1" x14ac:dyDescent="0.35">
      <c r="A23" s="242"/>
      <c r="B23" s="250">
        <v>0.4</v>
      </c>
      <c r="C23" s="251"/>
      <c r="D23" s="251"/>
      <c r="E23" s="251"/>
      <c r="F23" s="252"/>
      <c r="G23" s="252"/>
      <c r="H23" s="252"/>
      <c r="I23" s="252"/>
      <c r="J23" s="282"/>
      <c r="K23" s="261" t="s">
        <v>512</v>
      </c>
      <c r="L23" s="261"/>
      <c r="M23" s="287"/>
      <c r="N23" s="288"/>
      <c r="O23" s="270"/>
      <c r="P23" s="270"/>
      <c r="Q23" s="270"/>
      <c r="R23" s="270"/>
      <c r="S23" s="270"/>
      <c r="T23" s="270"/>
      <c r="U23" s="270"/>
      <c r="V23" s="270"/>
      <c r="W23" s="270"/>
      <c r="X23" s="271"/>
      <c r="Y23" s="275"/>
      <c r="Z23" s="276"/>
      <c r="AA23" s="277"/>
      <c r="AB23" s="277"/>
      <c r="AC23" s="277"/>
      <c r="AD23" s="277"/>
      <c r="AE23" s="277"/>
      <c r="AF23" s="277"/>
      <c r="AG23" s="277"/>
      <c r="AH23" s="277"/>
      <c r="AI23" s="277"/>
      <c r="AJ23" s="278"/>
      <c r="AK23" s="275"/>
      <c r="AL23" s="276"/>
      <c r="AM23" s="277"/>
      <c r="AN23" s="277"/>
      <c r="AO23" s="277"/>
      <c r="AP23" s="277"/>
      <c r="AQ23" s="277"/>
      <c r="AR23" s="277"/>
      <c r="AS23" s="277"/>
      <c r="AT23" s="277"/>
      <c r="AU23" s="277"/>
      <c r="AV23" s="278"/>
      <c r="AW23" s="275"/>
      <c r="AX23" s="276"/>
      <c r="AY23" s="2"/>
    </row>
    <row r="24" spans="1:51" s="17" customFormat="1" ht="25.4" customHeight="1" x14ac:dyDescent="0.35">
      <c r="A24" s="242"/>
      <c r="B24" s="250">
        <v>0.3</v>
      </c>
      <c r="C24" s="251"/>
      <c r="D24" s="251"/>
      <c r="E24" s="251"/>
      <c r="F24" s="252"/>
      <c r="G24" s="252"/>
      <c r="H24" s="252"/>
      <c r="I24" s="252"/>
      <c r="J24" s="282"/>
      <c r="K24" s="261"/>
      <c r="L24" s="261"/>
      <c r="M24" s="289"/>
      <c r="N24" s="290"/>
      <c r="O24" s="277"/>
      <c r="P24" s="277"/>
      <c r="Q24" s="277"/>
      <c r="R24" s="277" t="s">
        <v>513</v>
      </c>
      <c r="S24" s="277"/>
      <c r="T24" s="277"/>
      <c r="U24" s="277"/>
      <c r="V24" s="277"/>
      <c r="W24" s="277"/>
      <c r="X24" s="278"/>
      <c r="Y24" s="275"/>
      <c r="Z24" s="276"/>
      <c r="AA24" s="277"/>
      <c r="AB24" s="277"/>
      <c r="AC24" s="277"/>
      <c r="AD24" s="277" t="s">
        <v>514</v>
      </c>
      <c r="AE24" s="277"/>
      <c r="AF24" s="277"/>
      <c r="AG24" s="277"/>
      <c r="AH24" s="277"/>
      <c r="AI24" s="277"/>
      <c r="AJ24" s="278"/>
      <c r="AK24" s="275"/>
      <c r="AL24" s="276"/>
      <c r="AM24" s="277"/>
      <c r="AN24" s="277"/>
      <c r="AO24" s="277"/>
      <c r="AP24" s="277" t="s">
        <v>515</v>
      </c>
      <c r="AQ24" s="277"/>
      <c r="AR24" s="277"/>
      <c r="AS24" s="277"/>
      <c r="AT24" s="277"/>
      <c r="AU24" s="277"/>
      <c r="AV24" s="278"/>
      <c r="AW24" s="275"/>
      <c r="AX24" s="276"/>
      <c r="AY24" s="2"/>
    </row>
    <row r="25" spans="1:51" s="17" customFormat="1" ht="25.4" customHeight="1" x14ac:dyDescent="0.35">
      <c r="A25" s="242"/>
      <c r="B25" s="250">
        <v>0.2</v>
      </c>
      <c r="C25" s="251"/>
      <c r="D25" s="251"/>
      <c r="E25" s="251"/>
      <c r="F25" s="252"/>
      <c r="G25" s="252"/>
      <c r="H25" s="252"/>
      <c r="I25" s="252"/>
      <c r="J25" s="282"/>
      <c r="K25" s="261"/>
      <c r="L25" s="261"/>
      <c r="M25" s="291"/>
      <c r="N25" s="276"/>
      <c r="O25" s="277"/>
      <c r="P25" s="277"/>
      <c r="Q25" s="277"/>
      <c r="R25" s="277"/>
      <c r="S25" s="277"/>
      <c r="T25" s="277"/>
      <c r="U25" s="277"/>
      <c r="V25" s="277"/>
      <c r="W25" s="277"/>
      <c r="X25" s="278"/>
      <c r="Y25" s="275"/>
      <c r="Z25" s="276"/>
      <c r="AA25" s="277"/>
      <c r="AB25" s="277"/>
      <c r="AC25" s="277"/>
      <c r="AD25" s="277"/>
      <c r="AE25" s="277"/>
      <c r="AF25" s="277"/>
      <c r="AG25" s="277"/>
      <c r="AH25" s="277"/>
      <c r="AI25" s="277"/>
      <c r="AJ25" s="278"/>
      <c r="AK25" s="275"/>
      <c r="AL25" s="276"/>
      <c r="AM25" s="277"/>
      <c r="AN25" s="277"/>
      <c r="AO25" s="277"/>
      <c r="AP25" s="277" t="s">
        <v>516</v>
      </c>
      <c r="AQ25" s="277"/>
      <c r="AR25" s="277"/>
      <c r="AS25" s="277"/>
      <c r="AT25" s="277"/>
      <c r="AU25" s="277"/>
      <c r="AV25" s="278"/>
      <c r="AW25" s="275"/>
      <c r="AX25" s="276"/>
      <c r="AY25" s="2"/>
    </row>
    <row r="26" spans="1:51" s="249" customFormat="1" ht="25.4" customHeight="1" thickBot="1" x14ac:dyDescent="0.4">
      <c r="A26" s="242"/>
      <c r="B26" s="250">
        <v>0.1</v>
      </c>
      <c r="C26" s="251"/>
      <c r="D26" s="251"/>
      <c r="E26" s="251"/>
      <c r="F26" s="252"/>
      <c r="G26" s="252"/>
      <c r="H26" s="252"/>
      <c r="I26" s="252"/>
      <c r="J26" s="292"/>
      <c r="K26" s="293"/>
      <c r="L26" s="293"/>
      <c r="M26" s="294"/>
      <c r="N26" s="295"/>
      <c r="O26" s="296"/>
      <c r="P26" s="296"/>
      <c r="Q26" s="296"/>
      <c r="R26" s="296"/>
      <c r="S26" s="296"/>
      <c r="T26" s="296"/>
      <c r="U26" s="296"/>
      <c r="V26" s="296"/>
      <c r="W26" s="296"/>
      <c r="X26" s="297"/>
      <c r="Y26" s="294"/>
      <c r="Z26" s="295"/>
      <c r="AA26" s="296"/>
      <c r="AB26" s="296"/>
      <c r="AC26" s="296"/>
      <c r="AD26" s="296"/>
      <c r="AE26" s="296"/>
      <c r="AF26" s="296"/>
      <c r="AG26" s="296"/>
      <c r="AH26" s="296"/>
      <c r="AI26" s="296"/>
      <c r="AJ26" s="297"/>
      <c r="AK26" s="294"/>
      <c r="AL26" s="295"/>
      <c r="AM26" s="296"/>
      <c r="AN26" s="296"/>
      <c r="AO26" s="296"/>
      <c r="AP26" s="296"/>
      <c r="AQ26" s="296"/>
      <c r="AR26" s="296"/>
      <c r="AS26" s="296"/>
      <c r="AT26" s="296"/>
      <c r="AU26" s="296"/>
      <c r="AV26" s="297"/>
      <c r="AW26" s="294"/>
      <c r="AX26" s="295"/>
      <c r="AY26" s="248"/>
    </row>
    <row r="27" spans="1:51" s="17" customFormat="1" ht="14.5" x14ac:dyDescent="0.35">
      <c r="A27" s="298"/>
      <c r="B27" s="13"/>
      <c r="C27" s="13"/>
      <c r="D27" s="13"/>
      <c r="E27" s="13"/>
      <c r="F27" s="13"/>
      <c r="G27" s="13"/>
      <c r="H27" s="13"/>
      <c r="I27" s="13"/>
      <c r="J27" s="13"/>
      <c r="K27" s="13"/>
      <c r="L27" s="13"/>
      <c r="M27" s="626" t="s">
        <v>517</v>
      </c>
      <c r="N27" s="624"/>
      <c r="O27" s="624"/>
      <c r="P27" s="624"/>
      <c r="Q27" s="624"/>
      <c r="R27" s="624"/>
      <c r="S27" s="624"/>
      <c r="T27" s="624"/>
      <c r="U27" s="624"/>
      <c r="V27" s="624"/>
      <c r="W27" s="624"/>
      <c r="X27" s="627"/>
      <c r="Y27" s="626" t="s">
        <v>518</v>
      </c>
      <c r="Z27" s="624"/>
      <c r="AA27" s="624"/>
      <c r="AB27" s="624"/>
      <c r="AC27" s="624"/>
      <c r="AD27" s="624"/>
      <c r="AE27" s="624"/>
      <c r="AF27" s="624"/>
      <c r="AG27" s="624"/>
      <c r="AH27" s="624"/>
      <c r="AI27" s="624"/>
      <c r="AJ27" s="627"/>
      <c r="AK27" s="626" t="s">
        <v>518</v>
      </c>
      <c r="AL27" s="624"/>
      <c r="AM27" s="624"/>
      <c r="AN27" s="624"/>
      <c r="AO27" s="624"/>
      <c r="AP27" s="624"/>
      <c r="AQ27" s="624"/>
      <c r="AR27" s="624"/>
      <c r="AS27" s="624"/>
      <c r="AT27" s="624"/>
      <c r="AU27" s="624"/>
      <c r="AV27" s="627"/>
      <c r="AW27" s="299" t="s">
        <v>519</v>
      </c>
      <c r="AX27" s="300"/>
      <c r="AY27" s="2"/>
    </row>
    <row r="28" spans="1:51" s="17" customFormat="1" ht="14" x14ac:dyDescent="0.3">
      <c r="A28" s="298"/>
      <c r="B28" s="13"/>
      <c r="C28" s="13"/>
      <c r="D28" s="13"/>
      <c r="E28" s="13"/>
      <c r="F28" s="13"/>
      <c r="G28" s="13"/>
      <c r="H28" s="13"/>
      <c r="I28" s="13"/>
      <c r="J28" s="13"/>
      <c r="K28" s="13"/>
      <c r="L28" s="13"/>
      <c r="M28" s="13"/>
      <c r="N28" s="301"/>
      <c r="O28" s="13"/>
      <c r="P28" s="13"/>
      <c r="Q28" s="13"/>
      <c r="R28" s="13"/>
      <c r="S28" s="13"/>
      <c r="T28" s="13"/>
      <c r="U28" s="13"/>
      <c r="V28" s="13"/>
      <c r="W28" s="13"/>
      <c r="X28" s="13"/>
      <c r="Y28" s="13"/>
      <c r="Z28" s="301"/>
      <c r="AA28" s="2"/>
      <c r="AB28" s="2"/>
      <c r="AC28" s="2"/>
      <c r="AD28" s="2"/>
      <c r="AE28" s="2"/>
      <c r="AF28" s="2"/>
      <c r="AG28" s="2"/>
      <c r="AH28" s="2"/>
      <c r="AI28" s="2"/>
      <c r="AJ28" s="13"/>
      <c r="AK28" s="13"/>
      <c r="AL28" s="302"/>
      <c r="AM28" s="2"/>
      <c r="AN28" s="2"/>
      <c r="AO28" s="2"/>
      <c r="AP28" s="2"/>
      <c r="AQ28" s="2"/>
      <c r="AR28" s="2"/>
      <c r="AS28" s="2"/>
      <c r="AT28" s="2"/>
      <c r="AU28" s="2"/>
      <c r="AV28" s="13"/>
      <c r="AW28" s="13"/>
      <c r="AX28" s="302"/>
      <c r="AY28" s="2"/>
    </row>
    <row r="29" spans="1:51" s="17" customFormat="1" ht="14" x14ac:dyDescent="0.3">
      <c r="A29" s="298"/>
      <c r="B29" s="13"/>
      <c r="C29" s="13"/>
      <c r="D29" s="13"/>
      <c r="E29" s="13"/>
      <c r="F29" s="13"/>
      <c r="G29" s="13"/>
      <c r="H29" s="13"/>
      <c r="I29" s="13"/>
      <c r="J29" s="13"/>
      <c r="K29" s="13"/>
      <c r="L29" s="13"/>
      <c r="M29" s="13"/>
      <c r="N29" s="301"/>
      <c r="O29" s="13"/>
      <c r="P29" s="13"/>
      <c r="Q29" s="13"/>
      <c r="R29" s="13"/>
      <c r="S29" s="13"/>
      <c r="T29" s="13"/>
      <c r="U29" s="13"/>
      <c r="V29" s="13"/>
      <c r="W29" s="13"/>
      <c r="X29" s="13"/>
      <c r="Y29" s="13"/>
      <c r="Z29" s="301"/>
      <c r="AA29" s="2"/>
      <c r="AB29" s="2"/>
      <c r="AC29" s="2"/>
      <c r="AD29" s="2"/>
      <c r="AE29" s="2"/>
      <c r="AF29" s="2"/>
      <c r="AG29" s="2"/>
      <c r="AH29" s="2"/>
      <c r="AI29" s="2"/>
      <c r="AJ29" s="13"/>
      <c r="AK29" s="13"/>
      <c r="AL29" s="302"/>
      <c r="AM29" s="2"/>
      <c r="AN29" s="2"/>
      <c r="AO29" s="2"/>
      <c r="AP29" s="2"/>
      <c r="AQ29" s="2"/>
      <c r="AR29" s="2"/>
      <c r="AS29" s="2"/>
      <c r="AT29" s="2"/>
      <c r="AU29" s="2"/>
      <c r="AV29" s="13"/>
      <c r="AW29" s="13"/>
      <c r="AX29" s="302"/>
      <c r="AY29" s="2"/>
    </row>
    <row r="30" spans="1:51" s="17" customFormat="1" ht="14" x14ac:dyDescent="0.3">
      <c r="A30" s="298"/>
      <c r="B30" s="13"/>
      <c r="C30" s="13"/>
      <c r="D30" s="13"/>
      <c r="E30" s="13"/>
      <c r="F30" s="13"/>
      <c r="G30" s="13"/>
      <c r="H30" s="13"/>
      <c r="I30" s="13"/>
      <c r="J30" s="13"/>
      <c r="K30" s="13"/>
      <c r="L30" s="13"/>
      <c r="M30" s="13"/>
      <c r="N30" s="301"/>
      <c r="O30" s="13"/>
      <c r="P30" s="13"/>
      <c r="Q30" s="13"/>
      <c r="R30" s="13"/>
      <c r="S30" s="13"/>
      <c r="T30" s="13"/>
      <c r="U30" s="13"/>
      <c r="V30" s="13"/>
      <c r="W30" s="13"/>
      <c r="X30" s="13"/>
      <c r="Y30" s="13"/>
      <c r="Z30" s="301"/>
      <c r="AA30" s="2"/>
      <c r="AB30" s="2"/>
      <c r="AC30" s="2"/>
      <c r="AD30" s="2"/>
      <c r="AE30" s="2"/>
      <c r="AF30" s="2"/>
      <c r="AG30" s="2"/>
      <c r="AH30" s="2"/>
      <c r="AI30" s="2"/>
      <c r="AJ30" s="13"/>
      <c r="AK30" s="13"/>
      <c r="AL30" s="302"/>
      <c r="AM30" s="2"/>
      <c r="AN30" s="2"/>
      <c r="AO30" s="2"/>
      <c r="AP30" s="2"/>
      <c r="AQ30" s="2"/>
      <c r="AR30" s="2"/>
      <c r="AS30" s="2"/>
      <c r="AT30" s="2"/>
      <c r="AU30" s="2"/>
      <c r="AV30" s="13"/>
      <c r="AW30" s="13"/>
      <c r="AX30" s="302"/>
      <c r="AY30" s="2"/>
    </row>
    <row r="31" spans="1:51" s="17" customFormat="1" ht="14" x14ac:dyDescent="0.3">
      <c r="A31" s="298"/>
      <c r="B31" s="13"/>
      <c r="C31" s="13"/>
      <c r="D31" s="13"/>
      <c r="E31" s="13"/>
      <c r="F31" s="13"/>
      <c r="G31" s="13"/>
      <c r="H31" s="13"/>
      <c r="I31" s="13"/>
      <c r="J31" s="13"/>
      <c r="K31" s="13"/>
      <c r="L31" s="13"/>
      <c r="M31" s="13"/>
      <c r="N31" s="301"/>
      <c r="O31" s="13"/>
      <c r="P31" s="13"/>
      <c r="Q31" s="13"/>
      <c r="R31" s="13"/>
      <c r="S31" s="13"/>
      <c r="T31" s="13"/>
      <c r="U31" s="13"/>
      <c r="V31" s="13"/>
      <c r="W31" s="13"/>
      <c r="X31" s="13"/>
      <c r="Y31" s="13"/>
      <c r="Z31" s="301"/>
      <c r="AA31" s="2"/>
      <c r="AB31" s="2"/>
      <c r="AC31" s="2"/>
      <c r="AD31" s="2"/>
      <c r="AE31" s="2"/>
      <c r="AF31" s="2"/>
      <c r="AG31" s="2"/>
      <c r="AH31" s="2"/>
      <c r="AI31" s="2"/>
      <c r="AJ31" s="13"/>
      <c r="AK31" s="13"/>
      <c r="AL31" s="302"/>
      <c r="AM31" s="2"/>
      <c r="AN31" s="2"/>
      <c r="AO31" s="2"/>
      <c r="AP31" s="2"/>
      <c r="AQ31" s="2"/>
      <c r="AR31" s="2"/>
      <c r="AS31" s="2"/>
      <c r="AT31" s="2"/>
      <c r="AU31" s="2"/>
      <c r="AV31" s="13"/>
      <c r="AW31" s="13"/>
      <c r="AX31" s="302"/>
      <c r="AY31" s="2"/>
    </row>
    <row r="32" spans="1:51" s="17" customFormat="1" x14ac:dyDescent="0.35">
      <c r="A32" s="298"/>
      <c r="B32" s="13"/>
      <c r="C32" s="13"/>
      <c r="D32" s="13"/>
      <c r="E32" s="13"/>
      <c r="F32" s="13"/>
      <c r="G32" s="13"/>
      <c r="H32" s="13"/>
      <c r="I32" s="13"/>
      <c r="J32" s="13"/>
      <c r="K32" s="13"/>
      <c r="L32" s="13"/>
      <c r="M32" s="233" t="s">
        <v>520</v>
      </c>
      <c r="N32" s="233"/>
      <c r="O32" s="233"/>
      <c r="P32" s="233"/>
      <c r="Q32" s="233"/>
      <c r="R32" s="233" t="s">
        <v>521</v>
      </c>
      <c r="S32" s="233"/>
      <c r="T32" s="233"/>
      <c r="U32" s="233"/>
      <c r="V32" s="233"/>
      <c r="W32" s="230"/>
      <c r="X32" s="233" t="s">
        <v>520</v>
      </c>
      <c r="Y32" s="233"/>
      <c r="Z32" s="230"/>
      <c r="AA32" s="230"/>
      <c r="AB32" s="230"/>
      <c r="AC32" s="230"/>
      <c r="AD32" s="230" t="s">
        <v>521</v>
      </c>
      <c r="AE32" s="230"/>
      <c r="AF32" s="230"/>
      <c r="AG32" s="230"/>
      <c r="AH32" s="230"/>
      <c r="AI32" s="230"/>
      <c r="AJ32" s="233" t="s">
        <v>520</v>
      </c>
      <c r="AK32" s="233"/>
      <c r="AL32" s="230"/>
      <c r="AM32" s="230"/>
      <c r="AN32" s="230"/>
      <c r="AO32" s="230"/>
      <c r="AP32" s="230" t="s">
        <v>521</v>
      </c>
      <c r="AQ32" s="230"/>
      <c r="AR32" s="230"/>
      <c r="AS32" s="230"/>
      <c r="AT32" s="2"/>
      <c r="AU32" s="2"/>
      <c r="AV32" s="233" t="s">
        <v>520</v>
      </c>
      <c r="AW32" s="13"/>
      <c r="AX32" s="302"/>
      <c r="AY32" s="2"/>
    </row>
    <row r="33" spans="1:51" s="17" customFormat="1" ht="14" x14ac:dyDescent="0.3">
      <c r="A33" s="298"/>
      <c r="B33" s="13"/>
      <c r="C33" s="13"/>
      <c r="D33" s="13"/>
      <c r="E33" s="13"/>
      <c r="F33" s="13"/>
      <c r="G33" s="13"/>
      <c r="H33" s="13"/>
      <c r="I33" s="13"/>
      <c r="J33" s="13"/>
      <c r="K33" s="13"/>
      <c r="L33" s="13"/>
      <c r="M33" s="13"/>
      <c r="N33" s="301"/>
      <c r="O33" s="13"/>
      <c r="P33" s="13"/>
      <c r="Q33" s="13"/>
      <c r="R33" s="13"/>
      <c r="S33" s="13"/>
      <c r="T33" s="13"/>
      <c r="U33" s="13"/>
      <c r="V33" s="13"/>
      <c r="W33" s="13"/>
      <c r="X33" s="13"/>
      <c r="Y33" s="13"/>
      <c r="Z33" s="301"/>
      <c r="AA33" s="2"/>
      <c r="AB33" s="2"/>
      <c r="AC33" s="2"/>
      <c r="AD33" s="2"/>
      <c r="AE33" s="2"/>
      <c r="AF33" s="2"/>
      <c r="AG33" s="2"/>
      <c r="AH33" s="2"/>
      <c r="AI33" s="2"/>
      <c r="AJ33" s="13"/>
      <c r="AK33" s="13"/>
      <c r="AL33" s="302"/>
      <c r="AM33" s="2"/>
      <c r="AN33" s="2"/>
      <c r="AO33" s="2"/>
      <c r="AP33" s="2"/>
      <c r="AQ33" s="2"/>
      <c r="AR33" s="2"/>
      <c r="AS33" s="2"/>
      <c r="AT33" s="2"/>
      <c r="AU33" s="2"/>
      <c r="AV33" s="13"/>
      <c r="AW33" s="13"/>
      <c r="AX33" s="302"/>
      <c r="AY33" s="2"/>
    </row>
    <row r="34" spans="1:51" s="17" customFormat="1" ht="14" x14ac:dyDescent="0.3">
      <c r="A34" s="298"/>
      <c r="B34" s="13"/>
      <c r="C34" s="13"/>
      <c r="D34" s="13"/>
      <c r="E34" s="13"/>
      <c r="F34" s="13"/>
      <c r="G34" s="13"/>
      <c r="H34" s="13"/>
      <c r="I34" s="13"/>
      <c r="J34" s="13"/>
      <c r="K34" s="13"/>
      <c r="L34" s="13"/>
      <c r="M34" s="13"/>
      <c r="N34" s="301"/>
      <c r="O34" s="13"/>
      <c r="P34" s="13"/>
      <c r="Q34" s="13"/>
      <c r="R34" s="13"/>
      <c r="S34" s="13"/>
      <c r="T34" s="13"/>
      <c r="U34" s="13"/>
      <c r="V34" s="13"/>
      <c r="W34" s="13"/>
      <c r="X34" s="13"/>
      <c r="Y34" s="13"/>
      <c r="Z34" s="301"/>
      <c r="AA34" s="2"/>
      <c r="AB34" s="2"/>
      <c r="AC34" s="2"/>
      <c r="AD34" s="2"/>
      <c r="AE34" s="2"/>
      <c r="AF34" s="2"/>
      <c r="AG34" s="2"/>
      <c r="AH34" s="2"/>
      <c r="AI34" s="2"/>
      <c r="AJ34" s="13"/>
      <c r="AK34" s="13"/>
      <c r="AL34" s="302"/>
      <c r="AM34" s="2"/>
      <c r="AN34" s="2"/>
      <c r="AO34" s="2"/>
      <c r="AP34" s="2"/>
      <c r="AQ34" s="2"/>
      <c r="AR34" s="2"/>
      <c r="AS34" s="2"/>
      <c r="AT34" s="2"/>
      <c r="AU34" s="2"/>
      <c r="AV34" s="13"/>
      <c r="AW34" s="13"/>
      <c r="AX34" s="302"/>
      <c r="AY34" s="2"/>
    </row>
    <row r="35" spans="1:51" s="17" customFormat="1" x14ac:dyDescent="0.35">
      <c r="A35" s="298"/>
      <c r="B35" s="13"/>
      <c r="C35" s="303"/>
      <c r="D35" s="304"/>
      <c r="E35" s="304"/>
      <c r="F35" s="304"/>
      <c r="G35" s="304"/>
      <c r="H35" s="304"/>
      <c r="I35" s="304" t="s">
        <v>522</v>
      </c>
      <c r="J35" s="304"/>
      <c r="K35" s="304"/>
      <c r="L35" s="304"/>
      <c r="M35" s="304"/>
      <c r="N35" s="305"/>
      <c r="O35" s="303"/>
      <c r="P35" s="304"/>
      <c r="Q35" s="304"/>
      <c r="R35" s="304"/>
      <c r="S35" s="304"/>
      <c r="T35" s="304"/>
      <c r="U35" s="304" t="s">
        <v>523</v>
      </c>
      <c r="V35" s="304"/>
      <c r="W35" s="304"/>
      <c r="X35" s="304"/>
      <c r="Y35" s="304"/>
      <c r="Z35" s="305"/>
      <c r="AA35" s="303"/>
      <c r="AB35" s="304"/>
      <c r="AC35" s="304"/>
      <c r="AD35" s="304"/>
      <c r="AE35" s="304"/>
      <c r="AF35" s="304"/>
      <c r="AG35" s="304" t="s">
        <v>524</v>
      </c>
      <c r="AH35" s="304"/>
      <c r="AI35" s="304"/>
      <c r="AJ35" s="304"/>
      <c r="AK35" s="304"/>
      <c r="AL35" s="305"/>
      <c r="AM35" s="303"/>
      <c r="AN35" s="304"/>
      <c r="AO35" s="304"/>
      <c r="AP35" s="304"/>
      <c r="AQ35" s="304"/>
      <c r="AR35" s="304"/>
      <c r="AS35" s="304" t="s">
        <v>525</v>
      </c>
      <c r="AT35" s="304"/>
      <c r="AU35" s="304"/>
      <c r="AV35" s="304"/>
      <c r="AW35" s="304"/>
      <c r="AX35" s="305"/>
      <c r="AY35" s="2"/>
    </row>
    <row r="36" spans="1:51" x14ac:dyDescent="0.35">
      <c r="A36" s="306"/>
      <c r="B36" s="233"/>
      <c r="C36" s="307"/>
      <c r="D36" s="307"/>
      <c r="E36" s="307"/>
      <c r="F36" s="307"/>
      <c r="G36" s="307"/>
      <c r="H36" s="307"/>
      <c r="I36" s="307"/>
      <c r="J36" s="307"/>
      <c r="K36" s="307"/>
      <c r="L36" s="308"/>
      <c r="M36" s="309"/>
      <c r="N36" s="310" t="s">
        <v>526</v>
      </c>
      <c r="O36" s="311"/>
      <c r="P36" s="308"/>
      <c r="Q36" s="308"/>
      <c r="R36" s="308"/>
      <c r="S36" s="308"/>
      <c r="T36" s="308"/>
      <c r="U36" s="308"/>
      <c r="V36" s="308"/>
      <c r="W36" s="311" t="s">
        <v>527</v>
      </c>
      <c r="X36" s="308"/>
      <c r="Y36" s="308"/>
      <c r="Z36" s="310" t="s">
        <v>526</v>
      </c>
      <c r="AA36" s="311"/>
      <c r="AB36" s="311"/>
      <c r="AC36" s="308"/>
      <c r="AD36" s="311"/>
      <c r="AE36" s="307"/>
      <c r="AF36" s="307"/>
      <c r="AG36" s="307"/>
      <c r="AH36" s="307"/>
      <c r="AI36" s="311" t="s">
        <v>527</v>
      </c>
      <c r="AJ36" s="308"/>
      <c r="AK36" s="308"/>
      <c r="AL36" s="310" t="s">
        <v>526</v>
      </c>
      <c r="AM36" s="307"/>
      <c r="AN36" s="307"/>
      <c r="AO36" s="307"/>
      <c r="AP36" s="307"/>
      <c r="AQ36" s="307"/>
      <c r="AR36" s="307"/>
      <c r="AS36" s="307"/>
      <c r="AT36" s="307"/>
      <c r="AU36" s="311" t="s">
        <v>527</v>
      </c>
      <c r="AV36" s="308"/>
      <c r="AW36" s="308"/>
      <c r="AX36" s="310" t="s">
        <v>526</v>
      </c>
      <c r="AY36" s="230"/>
    </row>
    <row r="37" spans="1:51" x14ac:dyDescent="0.35">
      <c r="A37" s="306"/>
      <c r="B37" s="233"/>
      <c r="C37" s="307"/>
      <c r="D37" s="307"/>
      <c r="E37" s="307"/>
      <c r="F37" s="307"/>
      <c r="G37" s="307"/>
      <c r="H37" s="307"/>
      <c r="I37" s="307"/>
      <c r="J37" s="307"/>
      <c r="K37" s="307"/>
      <c r="L37" s="307"/>
      <c r="M37" s="307"/>
      <c r="N37" s="312" t="s">
        <v>528</v>
      </c>
      <c r="O37" s="313"/>
      <c r="P37" s="307"/>
      <c r="Q37" s="307"/>
      <c r="R37" s="307"/>
      <c r="S37" s="307"/>
      <c r="T37" s="307"/>
      <c r="U37" s="307"/>
      <c r="V37" s="307"/>
      <c r="W37" s="313" t="s">
        <v>528</v>
      </c>
      <c r="X37" s="313" t="s">
        <v>529</v>
      </c>
      <c r="Y37" s="307"/>
      <c r="Z37" s="312" t="s">
        <v>528</v>
      </c>
      <c r="AA37" s="313"/>
      <c r="AB37" s="313"/>
      <c r="AC37" s="307"/>
      <c r="AD37" s="313"/>
      <c r="AE37" s="307"/>
      <c r="AF37" s="307"/>
      <c r="AG37" s="307"/>
      <c r="AH37" s="307"/>
      <c r="AI37" s="313" t="s">
        <v>528</v>
      </c>
      <c r="AJ37" s="313" t="s">
        <v>529</v>
      </c>
      <c r="AK37" s="307"/>
      <c r="AL37" s="312" t="s">
        <v>528</v>
      </c>
      <c r="AM37" s="307"/>
      <c r="AN37" s="307"/>
      <c r="AO37" s="307"/>
      <c r="AP37" s="307"/>
      <c r="AQ37" s="307"/>
      <c r="AR37" s="307"/>
      <c r="AS37" s="307"/>
      <c r="AT37" s="307"/>
      <c r="AU37" s="313" t="s">
        <v>528</v>
      </c>
      <c r="AV37" s="313" t="s">
        <v>529</v>
      </c>
      <c r="AW37" s="307"/>
      <c r="AX37" s="312" t="s">
        <v>528</v>
      </c>
      <c r="AY37" s="230"/>
    </row>
    <row r="38" spans="1:51" x14ac:dyDescent="0.35">
      <c r="A38" s="306"/>
      <c r="B38" s="233"/>
      <c r="C38" s="307"/>
      <c r="D38" s="307"/>
      <c r="E38" s="307"/>
      <c r="F38" s="307"/>
      <c r="G38" s="307"/>
      <c r="H38" s="307"/>
      <c r="I38" s="307"/>
      <c r="J38" s="307"/>
      <c r="K38" s="307"/>
      <c r="L38" s="307"/>
      <c r="M38" s="307"/>
      <c r="N38" s="312">
        <v>0.4</v>
      </c>
      <c r="O38" s="313"/>
      <c r="P38" s="307"/>
      <c r="Q38" s="307"/>
      <c r="R38" s="307"/>
      <c r="S38" s="307"/>
      <c r="T38" s="307"/>
      <c r="U38" s="307"/>
      <c r="V38" s="307"/>
      <c r="W38" s="314">
        <v>0.4</v>
      </c>
      <c r="X38" s="307"/>
      <c r="Y38" s="307"/>
      <c r="Z38" s="312">
        <v>0.6</v>
      </c>
      <c r="AA38" s="313"/>
      <c r="AB38" s="313"/>
      <c r="AC38" s="307"/>
      <c r="AD38" s="314"/>
      <c r="AE38" s="307"/>
      <c r="AF38" s="307"/>
      <c r="AG38" s="307"/>
      <c r="AH38" s="307"/>
      <c r="AI38" s="314">
        <v>0.6</v>
      </c>
      <c r="AJ38" s="307"/>
      <c r="AK38" s="307"/>
      <c r="AL38" s="312">
        <v>0.8</v>
      </c>
      <c r="AM38" s="307"/>
      <c r="AN38" s="307"/>
      <c r="AO38" s="307"/>
      <c r="AP38" s="307"/>
      <c r="AQ38" s="307"/>
      <c r="AR38" s="307"/>
      <c r="AS38" s="307"/>
      <c r="AT38" s="307"/>
      <c r="AU38" s="314">
        <v>0.8</v>
      </c>
      <c r="AV38" s="307"/>
      <c r="AW38" s="307"/>
      <c r="AX38" s="312">
        <v>0.8</v>
      </c>
      <c r="AY38" s="230"/>
    </row>
    <row r="39" spans="1:51" x14ac:dyDescent="0.35">
      <c r="A39" s="306"/>
      <c r="B39" s="233"/>
      <c r="C39" s="307"/>
      <c r="D39" s="307"/>
      <c r="E39" s="307"/>
      <c r="F39" s="307"/>
      <c r="G39" s="307"/>
      <c r="H39" s="307"/>
      <c r="I39" s="307"/>
      <c r="J39" s="307"/>
      <c r="K39" s="307"/>
      <c r="L39" s="307"/>
      <c r="M39" s="307"/>
      <c r="N39" s="315" t="s">
        <v>530</v>
      </c>
      <c r="O39" s="307"/>
      <c r="P39" s="307"/>
      <c r="Q39" s="307"/>
      <c r="R39" s="307"/>
      <c r="S39" s="307"/>
      <c r="T39" s="307"/>
      <c r="U39" s="307"/>
      <c r="V39" s="307"/>
      <c r="W39" s="307"/>
      <c r="X39" s="307"/>
      <c r="Y39" s="307"/>
      <c r="Z39" s="315" t="s">
        <v>530</v>
      </c>
      <c r="AA39" s="307"/>
      <c r="AB39" s="307"/>
      <c r="AC39" s="307"/>
      <c r="AD39" s="307"/>
      <c r="AE39" s="307"/>
      <c r="AF39" s="307"/>
      <c r="AG39" s="307"/>
      <c r="AH39" s="307"/>
      <c r="AI39" s="307"/>
      <c r="AJ39" s="307"/>
      <c r="AK39" s="307"/>
      <c r="AL39" s="315" t="s">
        <v>530</v>
      </c>
      <c r="AM39" s="307"/>
      <c r="AN39" s="307"/>
      <c r="AO39" s="307"/>
      <c r="AP39" s="307"/>
      <c r="AQ39" s="307"/>
      <c r="AR39" s="307"/>
      <c r="AS39" s="307"/>
      <c r="AT39" s="307"/>
      <c r="AU39" s="307"/>
      <c r="AV39" s="307"/>
      <c r="AW39" s="307"/>
      <c r="AX39" s="315" t="s">
        <v>530</v>
      </c>
      <c r="AY39" s="230"/>
    </row>
    <row r="40" spans="1:51" x14ac:dyDescent="0.35">
      <c r="A40" s="306"/>
      <c r="B40" s="233"/>
      <c r="C40" s="307"/>
      <c r="D40" s="307"/>
      <c r="E40" s="307"/>
      <c r="F40" s="307"/>
      <c r="G40" s="307"/>
      <c r="H40" s="307"/>
      <c r="I40" s="307"/>
      <c r="J40" s="307"/>
      <c r="K40" s="307"/>
      <c r="L40" s="307"/>
      <c r="M40" s="307"/>
      <c r="N40" s="316">
        <f>(2/12)*40%</f>
        <v>6.6666666666666666E-2</v>
      </c>
      <c r="O40" s="307"/>
      <c r="P40" s="307"/>
      <c r="Q40" s="307"/>
      <c r="R40" s="307"/>
      <c r="S40" s="307"/>
      <c r="T40" s="307"/>
      <c r="U40" s="307"/>
      <c r="V40" s="307"/>
      <c r="W40" s="307"/>
      <c r="X40" s="307"/>
      <c r="Y40" s="307"/>
      <c r="Z40" s="316">
        <f>((10/12)*40%)+((2/12)*60%)</f>
        <v>0.43333333333333335</v>
      </c>
      <c r="AA40" s="307"/>
      <c r="AB40" s="307"/>
      <c r="AC40" s="307"/>
      <c r="AD40" s="307"/>
      <c r="AE40" s="307"/>
      <c r="AF40" s="307"/>
      <c r="AG40" s="307"/>
      <c r="AH40" s="307"/>
      <c r="AI40" s="307"/>
      <c r="AJ40" s="307"/>
      <c r="AK40" s="307"/>
      <c r="AL40" s="316">
        <f>((10/12)*60%)+((2/12)*80%)</f>
        <v>0.6333333333333333</v>
      </c>
      <c r="AM40" s="307"/>
      <c r="AN40" s="307"/>
      <c r="AO40" s="307"/>
      <c r="AP40" s="307"/>
      <c r="AQ40" s="307"/>
      <c r="AR40" s="307"/>
      <c r="AS40" s="307"/>
      <c r="AT40" s="307"/>
      <c r="AU40" s="307"/>
      <c r="AV40" s="307"/>
      <c r="AW40" s="307"/>
      <c r="AX40" s="316">
        <f>((10/12)*80%)+((2/12)*80%)</f>
        <v>0.8</v>
      </c>
      <c r="AY40" s="230"/>
    </row>
    <row r="41" spans="1:51" x14ac:dyDescent="0.35">
      <c r="A41" s="306"/>
      <c r="B41" s="233"/>
      <c r="C41" s="307"/>
      <c r="D41" s="307"/>
      <c r="E41" s="307"/>
      <c r="F41" s="307"/>
      <c r="G41" s="307"/>
      <c r="H41" s="307"/>
      <c r="I41" s="307"/>
      <c r="J41" s="307"/>
      <c r="K41" s="307"/>
      <c r="L41" s="307"/>
      <c r="M41" s="307"/>
      <c r="N41" s="315" t="s">
        <v>531</v>
      </c>
      <c r="O41" s="307"/>
      <c r="P41" s="307"/>
      <c r="Q41" s="307"/>
      <c r="R41" s="307"/>
      <c r="S41" s="307"/>
      <c r="T41" s="307"/>
      <c r="U41" s="307"/>
      <c r="V41" s="307"/>
      <c r="W41" s="307"/>
      <c r="X41" s="307"/>
      <c r="Y41" s="307"/>
      <c r="Z41" s="315" t="s">
        <v>531</v>
      </c>
      <c r="AA41" s="307"/>
      <c r="AB41" s="307"/>
      <c r="AC41" s="307"/>
      <c r="AD41" s="307"/>
      <c r="AE41" s="307"/>
      <c r="AF41" s="307"/>
      <c r="AG41" s="307"/>
      <c r="AH41" s="307"/>
      <c r="AI41" s="307"/>
      <c r="AJ41" s="307"/>
      <c r="AK41" s="307"/>
      <c r="AL41" s="315" t="s">
        <v>531</v>
      </c>
      <c r="AM41" s="307"/>
      <c r="AN41" s="307"/>
      <c r="AO41" s="307"/>
      <c r="AP41" s="307"/>
      <c r="AQ41" s="307"/>
      <c r="AR41" s="307"/>
      <c r="AS41" s="307"/>
      <c r="AT41" s="307"/>
      <c r="AU41" s="307"/>
      <c r="AV41" s="307"/>
      <c r="AW41" s="307"/>
      <c r="AX41" s="315" t="s">
        <v>531</v>
      </c>
      <c r="AY41" s="230"/>
    </row>
    <row r="42" spans="1:51" x14ac:dyDescent="0.35">
      <c r="A42" s="306"/>
      <c r="B42" s="233"/>
      <c r="C42" s="307"/>
      <c r="D42" s="307"/>
      <c r="E42" s="307"/>
      <c r="F42" s="307"/>
      <c r="G42" s="307"/>
      <c r="H42" s="307"/>
      <c r="I42" s="307"/>
      <c r="J42" s="307"/>
      <c r="K42" s="307"/>
      <c r="L42" s="307"/>
      <c r="M42" s="307"/>
      <c r="N42" s="316">
        <f>100%-N40</f>
        <v>0.93333333333333335</v>
      </c>
      <c r="O42" s="307"/>
      <c r="P42" s="307"/>
      <c r="Q42" s="307"/>
      <c r="R42" s="307"/>
      <c r="S42" s="307"/>
      <c r="T42" s="307"/>
      <c r="U42" s="307"/>
      <c r="V42" s="307"/>
      <c r="W42" s="307"/>
      <c r="X42" s="307"/>
      <c r="Y42" s="307"/>
      <c r="Z42" s="316">
        <f>100%-Z40</f>
        <v>0.56666666666666665</v>
      </c>
      <c r="AA42" s="307"/>
      <c r="AB42" s="307"/>
      <c r="AC42" s="307"/>
      <c r="AD42" s="307"/>
      <c r="AE42" s="307"/>
      <c r="AF42" s="307"/>
      <c r="AG42" s="307"/>
      <c r="AH42" s="307"/>
      <c r="AI42" s="307"/>
      <c r="AJ42" s="307"/>
      <c r="AK42" s="307"/>
      <c r="AL42" s="316">
        <f>100%-AL40</f>
        <v>0.3666666666666667</v>
      </c>
      <c r="AM42" s="307"/>
      <c r="AN42" s="307"/>
      <c r="AO42" s="307"/>
      <c r="AP42" s="307"/>
      <c r="AQ42" s="307"/>
      <c r="AR42" s="307"/>
      <c r="AS42" s="307"/>
      <c r="AT42" s="307"/>
      <c r="AU42" s="307"/>
      <c r="AV42" s="307"/>
      <c r="AW42" s="307"/>
      <c r="AX42" s="316">
        <f>100%-AX40</f>
        <v>0.19999999999999996</v>
      </c>
      <c r="AY42" s="230"/>
    </row>
    <row r="43" spans="1:51" x14ac:dyDescent="0.35">
      <c r="A43" s="306"/>
      <c r="B43" s="233"/>
      <c r="C43" s="307"/>
      <c r="D43" s="307"/>
      <c r="E43" s="307"/>
      <c r="F43" s="307"/>
      <c r="G43" s="307"/>
      <c r="H43" s="307"/>
      <c r="I43" s="307"/>
      <c r="J43" s="307"/>
      <c r="K43" s="307"/>
      <c r="L43" s="307"/>
      <c r="M43" s="307"/>
      <c r="N43" s="315" t="s">
        <v>532</v>
      </c>
      <c r="O43" s="307"/>
      <c r="P43" s="307"/>
      <c r="Q43" s="307"/>
      <c r="R43" s="307"/>
      <c r="S43" s="307"/>
      <c r="T43" s="307"/>
      <c r="U43" s="307"/>
      <c r="V43" s="307"/>
      <c r="W43" s="307"/>
      <c r="X43" s="307"/>
      <c r="Y43" s="307"/>
      <c r="Z43" s="315" t="s">
        <v>532</v>
      </c>
      <c r="AA43" s="307"/>
      <c r="AB43" s="307"/>
      <c r="AC43" s="307"/>
      <c r="AD43" s="307"/>
      <c r="AE43" s="307"/>
      <c r="AF43" s="307"/>
      <c r="AG43" s="307"/>
      <c r="AH43" s="307"/>
      <c r="AI43" s="307"/>
      <c r="AJ43" s="307"/>
      <c r="AK43" s="307"/>
      <c r="AL43" s="315" t="s">
        <v>532</v>
      </c>
      <c r="AM43" s="307"/>
      <c r="AN43" s="307"/>
      <c r="AO43" s="307"/>
      <c r="AP43" s="307"/>
      <c r="AQ43" s="307"/>
      <c r="AR43" s="307"/>
      <c r="AS43" s="307"/>
      <c r="AT43" s="307"/>
      <c r="AU43" s="307"/>
      <c r="AV43" s="307"/>
      <c r="AW43" s="307"/>
      <c r="AX43" s="315" t="s">
        <v>532</v>
      </c>
      <c r="AY43" s="230"/>
    </row>
    <row r="44" spans="1:51" x14ac:dyDescent="0.35">
      <c r="A44" s="306"/>
      <c r="B44" s="233"/>
      <c r="C44" s="307"/>
      <c r="D44" s="307"/>
      <c r="E44" s="307"/>
      <c r="F44" s="307"/>
      <c r="G44" s="307"/>
      <c r="H44" s="307"/>
      <c r="I44" s="307"/>
      <c r="J44" s="307"/>
      <c r="K44" s="307"/>
      <c r="L44" s="307"/>
      <c r="M44" s="307"/>
      <c r="N44" s="317"/>
      <c r="O44" s="307"/>
      <c r="P44" s="307"/>
      <c r="Q44" s="307"/>
      <c r="R44" s="307"/>
      <c r="S44" s="307"/>
      <c r="T44" s="307"/>
      <c r="U44" s="307"/>
      <c r="V44" s="307"/>
      <c r="W44" s="307"/>
      <c r="X44" s="307"/>
      <c r="Y44" s="307"/>
      <c r="Z44" s="316"/>
      <c r="AA44" s="307"/>
      <c r="AB44" s="307"/>
      <c r="AC44" s="307"/>
      <c r="AD44" s="307"/>
      <c r="AE44" s="307"/>
      <c r="AF44" s="307"/>
      <c r="AG44" s="307"/>
      <c r="AH44" s="307"/>
      <c r="AI44" s="307"/>
      <c r="AJ44" s="307"/>
      <c r="AK44" s="307"/>
      <c r="AL44" s="318"/>
      <c r="AM44" s="307"/>
      <c r="AN44" s="307"/>
      <c r="AO44" s="307"/>
      <c r="AP44" s="307"/>
      <c r="AQ44" s="307"/>
      <c r="AR44" s="307"/>
      <c r="AS44" s="307"/>
      <c r="AT44" s="307"/>
      <c r="AU44" s="307"/>
      <c r="AV44" s="307"/>
      <c r="AW44" s="307"/>
      <c r="AX44" s="318"/>
      <c r="AY44" s="230"/>
    </row>
    <row r="45" spans="1:51" x14ac:dyDescent="0.35">
      <c r="A45" s="306"/>
      <c r="B45" s="233"/>
      <c r="C45" s="307"/>
      <c r="D45" s="307"/>
      <c r="E45" s="307"/>
      <c r="F45" s="307"/>
      <c r="G45" s="307"/>
      <c r="H45" s="307"/>
      <c r="I45" s="307"/>
      <c r="J45" s="307"/>
      <c r="K45" s="307"/>
      <c r="L45" s="307"/>
      <c r="M45" s="307"/>
      <c r="N45" s="319" t="s">
        <v>533</v>
      </c>
      <c r="O45" s="307"/>
      <c r="P45" s="307"/>
      <c r="Q45" s="307"/>
      <c r="R45" s="307"/>
      <c r="S45" s="307"/>
      <c r="T45" s="307"/>
      <c r="U45" s="307"/>
      <c r="V45" s="307"/>
      <c r="W45" s="307"/>
      <c r="X45" s="307"/>
      <c r="Y45" s="307"/>
      <c r="Z45" s="319" t="s">
        <v>534</v>
      </c>
      <c r="AA45" s="307"/>
      <c r="AB45" s="307"/>
      <c r="AC45" s="307"/>
      <c r="AD45" s="307"/>
      <c r="AE45" s="307"/>
      <c r="AF45" s="307"/>
      <c r="AG45" s="307"/>
      <c r="AH45" s="307"/>
      <c r="AI45" s="307"/>
      <c r="AJ45" s="307"/>
      <c r="AK45" s="307"/>
      <c r="AL45" s="319" t="s">
        <v>535</v>
      </c>
      <c r="AM45" s="307"/>
      <c r="AN45" s="307"/>
      <c r="AO45" s="307"/>
      <c r="AP45" s="307"/>
      <c r="AQ45" s="307"/>
      <c r="AR45" s="307"/>
      <c r="AS45" s="307"/>
      <c r="AT45" s="307"/>
      <c r="AU45" s="307"/>
      <c r="AV45" s="307"/>
      <c r="AW45" s="307"/>
      <c r="AX45" s="319" t="s">
        <v>536</v>
      </c>
      <c r="AY45" s="230"/>
    </row>
    <row r="46" spans="1:51" x14ac:dyDescent="0.35">
      <c r="A46" s="306"/>
      <c r="B46" s="233"/>
      <c r="C46" s="307"/>
      <c r="D46" s="307"/>
      <c r="E46" s="307"/>
      <c r="F46" s="307"/>
      <c r="G46" s="307"/>
      <c r="H46" s="307"/>
      <c r="I46" s="307"/>
      <c r="J46" s="307"/>
      <c r="K46" s="307"/>
      <c r="L46" s="307"/>
      <c r="M46" s="307"/>
      <c r="N46" s="319" t="s">
        <v>537</v>
      </c>
      <c r="O46" s="307"/>
      <c r="P46" s="307"/>
      <c r="Q46" s="307"/>
      <c r="R46" s="307"/>
      <c r="S46" s="307"/>
      <c r="T46" s="307"/>
      <c r="U46" s="307"/>
      <c r="V46" s="307"/>
      <c r="W46" s="307"/>
      <c r="X46" s="307"/>
      <c r="Y46" s="307"/>
      <c r="Z46" s="319" t="s">
        <v>537</v>
      </c>
      <c r="AA46" s="307"/>
      <c r="AB46" s="307"/>
      <c r="AC46" s="307"/>
      <c r="AD46" s="307"/>
      <c r="AE46" s="307"/>
      <c r="AF46" s="307"/>
      <c r="AG46" s="307"/>
      <c r="AH46" s="307"/>
      <c r="AI46" s="307"/>
      <c r="AJ46" s="307"/>
      <c r="AK46" s="307"/>
      <c r="AL46" s="319" t="s">
        <v>537</v>
      </c>
      <c r="AM46" s="307"/>
      <c r="AN46" s="307"/>
      <c r="AO46" s="307"/>
      <c r="AP46" s="307"/>
      <c r="AQ46" s="307"/>
      <c r="AR46" s="307"/>
      <c r="AS46" s="307"/>
      <c r="AT46" s="307"/>
      <c r="AU46" s="307"/>
      <c r="AV46" s="307"/>
      <c r="AW46" s="307"/>
      <c r="AX46" s="319" t="s">
        <v>537</v>
      </c>
      <c r="AY46" s="230"/>
    </row>
    <row r="47" spans="1:51" x14ac:dyDescent="0.35">
      <c r="A47" s="306"/>
      <c r="B47" s="233"/>
      <c r="C47" s="233"/>
      <c r="D47" s="233"/>
      <c r="E47" s="233"/>
      <c r="F47" s="233"/>
      <c r="G47" s="233"/>
      <c r="H47" s="233"/>
      <c r="I47" s="233"/>
      <c r="J47" s="233"/>
      <c r="K47" s="233"/>
      <c r="L47" s="233"/>
      <c r="M47" s="233"/>
      <c r="N47" s="320"/>
      <c r="O47" s="233"/>
      <c r="P47" s="233"/>
      <c r="Q47" s="233"/>
      <c r="R47" s="233"/>
      <c r="S47" s="233"/>
      <c r="T47" s="233"/>
      <c r="U47" s="233"/>
      <c r="V47" s="233"/>
      <c r="W47" s="233"/>
      <c r="X47" s="233"/>
      <c r="Y47" s="233"/>
      <c r="Z47" s="320"/>
      <c r="AA47" s="230"/>
      <c r="AB47" s="230"/>
      <c r="AC47" s="230"/>
      <c r="AD47" s="230"/>
      <c r="AE47" s="230"/>
      <c r="AF47" s="230"/>
      <c r="AG47" s="230"/>
      <c r="AH47" s="230"/>
      <c r="AI47" s="230"/>
      <c r="AJ47" s="230"/>
      <c r="AK47" s="230"/>
      <c r="AL47" s="321"/>
      <c r="AM47" s="230"/>
      <c r="AN47" s="230"/>
      <c r="AO47" s="230"/>
      <c r="AP47" s="230"/>
      <c r="AQ47" s="230"/>
      <c r="AR47" s="230"/>
      <c r="AS47" s="230"/>
      <c r="AT47" s="230"/>
      <c r="AU47" s="230"/>
      <c r="AV47" s="230"/>
      <c r="AW47" s="230"/>
      <c r="AX47" s="320"/>
      <c r="AY47" s="230"/>
    </row>
    <row r="48" spans="1:51" x14ac:dyDescent="0.35">
      <c r="A48" s="322"/>
      <c r="B48" s="234"/>
      <c r="D48" s="234"/>
      <c r="E48" s="234"/>
      <c r="F48" s="234"/>
      <c r="G48" s="234"/>
      <c r="H48" s="234"/>
    </row>
    <row r="49" spans="1:51" s="232" customFormat="1" x14ac:dyDescent="0.35">
      <c r="A49" s="322"/>
    </row>
    <row r="50" spans="1:51" s="232" customFormat="1" x14ac:dyDescent="0.35">
      <c r="A50" s="322"/>
    </row>
    <row r="51" spans="1:51" s="232" customFormat="1" ht="16" thickBot="1" x14ac:dyDescent="0.4">
      <c r="A51" s="322"/>
    </row>
    <row r="52" spans="1:51" ht="30.65" customHeight="1" thickBot="1" x14ac:dyDescent="0.4">
      <c r="A52" s="628" t="s">
        <v>538</v>
      </c>
      <c r="B52" s="629"/>
      <c r="C52" s="629"/>
      <c r="D52" s="629"/>
      <c r="E52" s="629"/>
      <c r="F52" s="629"/>
      <c r="G52" s="629"/>
      <c r="H52" s="629"/>
      <c r="I52" s="629"/>
      <c r="J52" s="629"/>
      <c r="K52" s="629"/>
      <c r="L52" s="629"/>
      <c r="M52" s="629"/>
      <c r="N52" s="630"/>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0"/>
      <c r="AN52" s="230"/>
      <c r="AO52" s="230"/>
      <c r="AP52" s="230"/>
      <c r="AQ52" s="230"/>
      <c r="AR52" s="230"/>
      <c r="AS52" s="230"/>
      <c r="AT52" s="230"/>
      <c r="AU52" s="230"/>
      <c r="AV52" s="230"/>
      <c r="AW52" s="230"/>
      <c r="AX52" s="230"/>
      <c r="AY52" s="230"/>
    </row>
    <row r="53" spans="1:51" ht="15.75" customHeight="1" x14ac:dyDescent="0.35">
      <c r="A53" s="235"/>
      <c r="B53" s="236"/>
      <c r="C53" s="237"/>
      <c r="D53" s="231"/>
      <c r="E53" s="230"/>
      <c r="F53" s="230"/>
      <c r="G53" s="230"/>
      <c r="H53" s="233"/>
      <c r="I53" s="233"/>
      <c r="J53" s="233"/>
      <c r="K53" s="233"/>
      <c r="L53" s="233"/>
      <c r="M53" s="233"/>
      <c r="N53" s="233"/>
      <c r="O53" s="233"/>
      <c r="P53" s="233"/>
      <c r="Q53" s="233"/>
      <c r="R53" s="233"/>
      <c r="S53" s="233"/>
      <c r="T53" s="233"/>
      <c r="U53" s="233"/>
      <c r="V53" s="233"/>
      <c r="W53" s="233"/>
      <c r="X53" s="233"/>
      <c r="Y53" s="233"/>
      <c r="Z53" s="233"/>
      <c r="AA53" s="233"/>
      <c r="AB53" s="240"/>
      <c r="AC53" s="233"/>
      <c r="AD53" s="233"/>
      <c r="AE53" s="233"/>
      <c r="AF53" s="233"/>
      <c r="AG53" s="233"/>
      <c r="AH53" s="233"/>
      <c r="AI53" s="233"/>
      <c r="AJ53" s="233"/>
      <c r="AK53" s="233"/>
      <c r="AL53" s="233"/>
      <c r="AM53" s="230"/>
      <c r="AN53" s="230"/>
      <c r="AO53" s="230"/>
      <c r="AP53" s="230"/>
      <c r="AQ53" s="230"/>
      <c r="AR53" s="230"/>
      <c r="AS53" s="230"/>
      <c r="AT53" s="230"/>
      <c r="AU53" s="230"/>
      <c r="AV53" s="230"/>
      <c r="AW53" s="230"/>
      <c r="AX53" s="230"/>
      <c r="AY53" s="230"/>
    </row>
    <row r="54" spans="1:51" x14ac:dyDescent="0.35">
      <c r="A54" s="241"/>
      <c r="B54" s="236"/>
      <c r="C54" s="239">
        <v>1200</v>
      </c>
      <c r="D54" s="323" t="s">
        <v>539</v>
      </c>
      <c r="E54" s="230"/>
      <c r="F54" s="230"/>
      <c r="G54" s="230"/>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0"/>
      <c r="AN54" s="230"/>
      <c r="AO54" s="230"/>
      <c r="AP54" s="230"/>
      <c r="AQ54" s="230"/>
      <c r="AR54" s="230"/>
      <c r="AS54" s="230"/>
      <c r="AT54" s="230"/>
      <c r="AU54" s="230"/>
      <c r="AV54" s="230"/>
      <c r="AW54" s="230"/>
      <c r="AX54" s="230"/>
      <c r="AY54" s="230"/>
    </row>
    <row r="55" spans="1:51" x14ac:dyDescent="0.35">
      <c r="A55" s="241"/>
      <c r="B55" s="236"/>
      <c r="C55" s="239" t="s">
        <v>540</v>
      </c>
      <c r="D55" s="231"/>
      <c r="E55" s="230"/>
      <c r="F55" s="230"/>
      <c r="G55" s="230"/>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0"/>
      <c r="AN55" s="233"/>
      <c r="AO55" s="233"/>
      <c r="AP55" s="230"/>
      <c r="AQ55" s="230"/>
      <c r="AR55" s="230"/>
      <c r="AS55" s="230"/>
      <c r="AT55" s="230"/>
      <c r="AU55" s="230"/>
      <c r="AV55" s="230"/>
      <c r="AW55" s="230"/>
      <c r="AX55" s="230"/>
      <c r="AY55" s="230"/>
    </row>
    <row r="56" spans="1:51" x14ac:dyDescent="0.35">
      <c r="A56" s="241"/>
      <c r="B56" s="236"/>
      <c r="C56" s="239" t="s">
        <v>541</v>
      </c>
      <c r="D56" s="231"/>
      <c r="E56" s="230"/>
      <c r="F56" s="230"/>
      <c r="G56" s="230"/>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0"/>
      <c r="AN56" s="230"/>
      <c r="AO56" s="230"/>
      <c r="AP56" s="230"/>
      <c r="AQ56" s="230"/>
      <c r="AR56" s="230"/>
      <c r="AS56" s="230"/>
      <c r="AT56" s="230"/>
      <c r="AU56" s="230"/>
      <c r="AV56" s="230"/>
      <c r="AW56" s="230"/>
      <c r="AX56" s="230"/>
      <c r="AY56" s="230"/>
    </row>
    <row r="57" spans="1:51" x14ac:dyDescent="0.35">
      <c r="A57" s="241"/>
      <c r="B57" s="236"/>
      <c r="C57" s="237" t="s">
        <v>542</v>
      </c>
      <c r="D57" s="231"/>
      <c r="E57" s="230"/>
      <c r="F57" s="230"/>
      <c r="G57" s="230"/>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0"/>
      <c r="AN57" s="230"/>
      <c r="AO57" s="230"/>
      <c r="AP57" s="230"/>
      <c r="AQ57" s="230"/>
      <c r="AR57" s="230"/>
      <c r="AS57" s="230"/>
      <c r="AT57" s="230"/>
      <c r="AU57" s="230"/>
      <c r="AV57" s="230"/>
      <c r="AW57" s="230"/>
      <c r="AX57" s="230"/>
      <c r="AY57" s="230"/>
    </row>
    <row r="58" spans="1:51" ht="16" thickBot="1" x14ac:dyDescent="0.4">
      <c r="A58" s="242"/>
      <c r="B58" s="229"/>
      <c r="C58" s="230"/>
      <c r="D58" s="230"/>
      <c r="E58" s="230"/>
      <c r="F58" s="230"/>
      <c r="G58" s="230"/>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0"/>
      <c r="AN58" s="230"/>
      <c r="AO58" s="230"/>
      <c r="AP58" s="230"/>
      <c r="AQ58" s="230"/>
      <c r="AR58" s="230"/>
      <c r="AS58" s="230"/>
      <c r="AT58" s="230"/>
      <c r="AU58" s="230"/>
      <c r="AV58" s="230"/>
      <c r="AW58" s="230"/>
      <c r="AX58" s="230"/>
      <c r="AY58" s="230"/>
    </row>
    <row r="59" spans="1:51" x14ac:dyDescent="0.35">
      <c r="A59" s="242"/>
      <c r="B59" s="229"/>
      <c r="C59" s="620" t="s">
        <v>543</v>
      </c>
      <c r="D59" s="621"/>
      <c r="E59" s="621"/>
      <c r="F59" s="621"/>
      <c r="G59" s="621"/>
      <c r="H59" s="621"/>
      <c r="I59" s="621"/>
      <c r="J59" s="621"/>
      <c r="K59" s="621"/>
      <c r="L59" s="621"/>
      <c r="M59" s="621"/>
      <c r="N59" s="622"/>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0"/>
      <c r="AN59" s="230"/>
      <c r="AO59" s="230"/>
      <c r="AP59" s="230"/>
      <c r="AQ59" s="230"/>
      <c r="AR59" s="230"/>
      <c r="AS59" s="230"/>
      <c r="AT59" s="230"/>
      <c r="AU59" s="230"/>
      <c r="AV59" s="230"/>
      <c r="AW59" s="230"/>
      <c r="AX59" s="230"/>
      <c r="AY59" s="230"/>
    </row>
    <row r="60" spans="1:51" s="249" customFormat="1" ht="62.15" customHeight="1" thickBot="1" x14ac:dyDescent="0.4">
      <c r="A60" s="242"/>
      <c r="B60" s="229"/>
      <c r="C60" s="244">
        <v>1</v>
      </c>
      <c r="D60" s="245">
        <v>2</v>
      </c>
      <c r="E60" s="246">
        <v>3</v>
      </c>
      <c r="F60" s="245">
        <v>4</v>
      </c>
      <c r="G60" s="245">
        <v>5</v>
      </c>
      <c r="H60" s="246">
        <v>6</v>
      </c>
      <c r="I60" s="245">
        <v>7</v>
      </c>
      <c r="J60" s="245">
        <v>8</v>
      </c>
      <c r="K60" s="246">
        <v>9</v>
      </c>
      <c r="L60" s="245">
        <v>10</v>
      </c>
      <c r="M60" s="245">
        <v>11</v>
      </c>
      <c r="N60" s="247">
        <v>12</v>
      </c>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0"/>
      <c r="AN60" s="230"/>
      <c r="AO60" s="230"/>
      <c r="AP60" s="230"/>
      <c r="AQ60" s="230"/>
      <c r="AR60" s="230"/>
      <c r="AS60" s="230"/>
      <c r="AT60" s="230"/>
      <c r="AU60" s="248"/>
      <c r="AV60" s="248"/>
      <c r="AW60" s="248"/>
      <c r="AX60" s="248"/>
      <c r="AY60" s="248"/>
    </row>
    <row r="61" spans="1:51" s="249" customFormat="1" ht="28.4" customHeight="1" x14ac:dyDescent="0.35">
      <c r="A61" s="242"/>
      <c r="B61" s="229"/>
      <c r="C61" s="324"/>
      <c r="D61" s="256"/>
      <c r="E61" s="325"/>
      <c r="F61" s="324"/>
      <c r="G61" s="256"/>
      <c r="H61" s="325"/>
      <c r="I61" s="324"/>
      <c r="J61" s="256"/>
      <c r="K61" s="325"/>
      <c r="L61" s="324"/>
      <c r="M61" s="256"/>
      <c r="N61" s="326">
        <v>90</v>
      </c>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0"/>
      <c r="AN61" s="230"/>
      <c r="AO61" s="230"/>
      <c r="AP61" s="230"/>
      <c r="AQ61" s="230"/>
      <c r="AR61" s="230"/>
      <c r="AS61" s="230"/>
      <c r="AT61" s="230"/>
      <c r="AU61" s="248"/>
      <c r="AV61" s="248"/>
      <c r="AW61" s="248"/>
      <c r="AX61" s="248"/>
      <c r="AY61" s="248"/>
    </row>
    <row r="62" spans="1:51" s="17" customFormat="1" ht="25.4" customHeight="1" x14ac:dyDescent="0.35">
      <c r="A62" s="242"/>
      <c r="B62" s="229"/>
      <c r="C62" s="251"/>
      <c r="D62" s="251"/>
      <c r="E62" s="251"/>
      <c r="F62" s="252"/>
      <c r="G62" s="252"/>
      <c r="H62" s="252"/>
      <c r="I62" s="251"/>
      <c r="J62" s="251"/>
      <c r="K62" s="251"/>
      <c r="L62" s="252"/>
      <c r="M62" s="327">
        <v>90</v>
      </c>
      <c r="N62" s="327">
        <v>90</v>
      </c>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0"/>
      <c r="AN62" s="230"/>
      <c r="AO62" s="230"/>
      <c r="AP62" s="230"/>
      <c r="AQ62" s="230"/>
      <c r="AR62" s="230"/>
      <c r="AS62" s="230"/>
      <c r="AT62" s="230"/>
      <c r="AU62" s="2"/>
      <c r="AV62" s="2"/>
      <c r="AW62" s="2"/>
      <c r="AX62" s="2"/>
      <c r="AY62" s="2"/>
    </row>
    <row r="63" spans="1:51" s="17" customFormat="1" ht="25.4" customHeight="1" x14ac:dyDescent="0.35">
      <c r="A63" s="242"/>
      <c r="B63" s="229"/>
      <c r="C63" s="251"/>
      <c r="D63" s="251"/>
      <c r="E63" s="251"/>
      <c r="F63" s="252"/>
      <c r="G63" s="252"/>
      <c r="H63" s="252"/>
      <c r="I63" s="251"/>
      <c r="J63" s="251"/>
      <c r="K63" s="251"/>
      <c r="L63" s="327">
        <v>90</v>
      </c>
      <c r="M63" s="327">
        <v>90</v>
      </c>
      <c r="N63" s="327">
        <v>90</v>
      </c>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0"/>
      <c r="AN63" s="230"/>
      <c r="AO63" s="230"/>
      <c r="AP63" s="230"/>
      <c r="AQ63" s="230"/>
      <c r="AR63" s="230"/>
      <c r="AS63" s="230"/>
      <c r="AT63" s="230"/>
      <c r="AU63" s="2"/>
      <c r="AV63" s="2"/>
      <c r="AW63" s="2"/>
      <c r="AX63" s="2"/>
      <c r="AY63" s="2"/>
    </row>
    <row r="64" spans="1:51" s="17" customFormat="1" ht="25.4" customHeight="1" x14ac:dyDescent="0.35">
      <c r="A64" s="242"/>
      <c r="B64" s="229"/>
      <c r="C64" s="251"/>
      <c r="D64" s="251"/>
      <c r="E64" s="251"/>
      <c r="F64" s="252"/>
      <c r="G64" s="252"/>
      <c r="H64" s="252"/>
      <c r="I64" s="251"/>
      <c r="J64" s="251"/>
      <c r="K64" s="327">
        <v>90</v>
      </c>
      <c r="L64" s="327">
        <v>90</v>
      </c>
      <c r="M64" s="327">
        <v>90</v>
      </c>
      <c r="N64" s="327">
        <v>90</v>
      </c>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0"/>
      <c r="AN64" s="230"/>
      <c r="AO64" s="230"/>
      <c r="AP64" s="230"/>
      <c r="AQ64" s="230"/>
      <c r="AR64" s="230"/>
      <c r="AS64" s="230"/>
      <c r="AT64" s="230"/>
      <c r="AU64" s="2"/>
      <c r="AV64" s="2"/>
      <c r="AW64" s="2"/>
      <c r="AX64" s="2"/>
      <c r="AY64" s="2"/>
    </row>
    <row r="65" spans="1:51" s="17" customFormat="1" ht="25.4" customHeight="1" x14ac:dyDescent="0.35">
      <c r="A65" s="242"/>
      <c r="B65" s="229"/>
      <c r="C65" s="272"/>
      <c r="D65" s="272"/>
      <c r="E65" s="272"/>
      <c r="F65" s="328"/>
      <c r="G65" s="328"/>
      <c r="H65" s="328"/>
      <c r="I65" s="272"/>
      <c r="J65" s="327">
        <v>90</v>
      </c>
      <c r="K65" s="327">
        <v>90</v>
      </c>
      <c r="L65" s="327">
        <v>90</v>
      </c>
      <c r="M65" s="327">
        <v>90</v>
      </c>
      <c r="N65" s="327">
        <v>90</v>
      </c>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0"/>
      <c r="AN65" s="230"/>
      <c r="AO65" s="230"/>
      <c r="AP65" s="230"/>
      <c r="AQ65" s="230"/>
      <c r="AR65" s="230"/>
      <c r="AS65" s="230"/>
      <c r="AT65" s="230"/>
      <c r="AU65" s="2"/>
      <c r="AV65" s="2"/>
      <c r="AW65" s="2"/>
      <c r="AX65" s="2"/>
      <c r="AY65" s="2"/>
    </row>
    <row r="66" spans="1:51" s="17" customFormat="1" ht="25.4" customHeight="1" x14ac:dyDescent="0.35">
      <c r="A66" s="242"/>
      <c r="B66" s="229"/>
      <c r="C66" s="279"/>
      <c r="D66" s="280"/>
      <c r="E66" s="281"/>
      <c r="F66" s="329"/>
      <c r="G66" s="280"/>
      <c r="H66" s="281"/>
      <c r="I66" s="327">
        <v>90</v>
      </c>
      <c r="J66" s="327">
        <v>90</v>
      </c>
      <c r="K66" s="327">
        <v>90</v>
      </c>
      <c r="L66" s="327">
        <v>90</v>
      </c>
      <c r="M66" s="327">
        <v>90</v>
      </c>
      <c r="N66" s="327">
        <v>90</v>
      </c>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0"/>
      <c r="AN66" s="230"/>
      <c r="AO66" s="230"/>
      <c r="AP66" s="230"/>
      <c r="AQ66" s="230"/>
      <c r="AR66" s="230"/>
      <c r="AS66" s="230"/>
      <c r="AT66" s="230"/>
      <c r="AU66" s="2"/>
      <c r="AV66" s="2"/>
      <c r="AW66" s="2"/>
      <c r="AX66" s="2"/>
      <c r="AY66" s="2"/>
    </row>
    <row r="67" spans="1:51" s="17" customFormat="1" ht="25.4" customHeight="1" x14ac:dyDescent="0.35">
      <c r="A67" s="242"/>
      <c r="B67" s="229"/>
      <c r="C67" s="251"/>
      <c r="D67" s="251"/>
      <c r="E67" s="251"/>
      <c r="F67" s="252"/>
      <c r="G67" s="252"/>
      <c r="H67" s="327">
        <v>90</v>
      </c>
      <c r="I67" s="327">
        <v>90</v>
      </c>
      <c r="J67" s="327">
        <v>90</v>
      </c>
      <c r="K67" s="327">
        <v>90</v>
      </c>
      <c r="L67" s="327">
        <v>90</v>
      </c>
      <c r="M67" s="327">
        <v>90</v>
      </c>
      <c r="N67" s="327">
        <v>90</v>
      </c>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0"/>
      <c r="AN67" s="230"/>
      <c r="AO67" s="230"/>
      <c r="AP67" s="230"/>
      <c r="AQ67" s="230"/>
      <c r="AR67" s="230"/>
      <c r="AS67" s="230"/>
      <c r="AT67" s="230"/>
      <c r="AU67" s="2"/>
      <c r="AV67" s="2"/>
      <c r="AW67" s="2"/>
      <c r="AX67" s="2"/>
      <c r="AY67" s="2"/>
    </row>
    <row r="68" spans="1:51" s="17" customFormat="1" ht="25.4" customHeight="1" x14ac:dyDescent="0.35">
      <c r="A68" s="242"/>
      <c r="B68" s="229"/>
      <c r="C68" s="251"/>
      <c r="D68" s="251"/>
      <c r="E68" s="251"/>
      <c r="F68" s="252"/>
      <c r="G68" s="327">
        <v>90</v>
      </c>
      <c r="H68" s="327">
        <v>90</v>
      </c>
      <c r="I68" s="327">
        <v>90</v>
      </c>
      <c r="J68" s="327">
        <v>90</v>
      </c>
      <c r="K68" s="327">
        <v>90</v>
      </c>
      <c r="L68" s="327">
        <v>90</v>
      </c>
      <c r="M68" s="327">
        <v>90</v>
      </c>
      <c r="N68" s="327">
        <v>90</v>
      </c>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0"/>
      <c r="AN68" s="230"/>
      <c r="AO68" s="230"/>
      <c r="AP68" s="230"/>
      <c r="AQ68" s="230"/>
      <c r="AR68" s="230"/>
      <c r="AS68" s="230"/>
      <c r="AT68" s="230"/>
      <c r="AU68" s="2"/>
      <c r="AV68" s="2"/>
      <c r="AW68" s="2"/>
      <c r="AX68" s="2"/>
      <c r="AY68" s="2"/>
    </row>
    <row r="69" spans="1:51" s="17" customFormat="1" ht="25.4" customHeight="1" x14ac:dyDescent="0.35">
      <c r="A69" s="242"/>
      <c r="B69" s="229"/>
      <c r="C69" s="251"/>
      <c r="D69" s="251"/>
      <c r="E69" s="251"/>
      <c r="F69" s="327">
        <v>90</v>
      </c>
      <c r="G69" s="327">
        <v>90</v>
      </c>
      <c r="H69" s="327">
        <v>90</v>
      </c>
      <c r="I69" s="327">
        <v>90</v>
      </c>
      <c r="J69" s="327">
        <v>90</v>
      </c>
      <c r="K69" s="327">
        <v>90</v>
      </c>
      <c r="L69" s="327">
        <v>90</v>
      </c>
      <c r="M69" s="327">
        <v>90</v>
      </c>
      <c r="N69" s="327">
        <v>90</v>
      </c>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0"/>
      <c r="AN69" s="230"/>
      <c r="AO69" s="230"/>
      <c r="AP69" s="230"/>
      <c r="AQ69" s="230"/>
      <c r="AR69" s="230"/>
      <c r="AS69" s="230"/>
      <c r="AT69" s="230"/>
      <c r="AU69" s="2"/>
      <c r="AV69" s="2"/>
      <c r="AW69" s="2"/>
      <c r="AX69" s="2"/>
      <c r="AY69" s="2"/>
    </row>
    <row r="70" spans="1:51" s="17" customFormat="1" ht="25.4" customHeight="1" x14ac:dyDescent="0.35">
      <c r="A70" s="242"/>
      <c r="B70" s="229"/>
      <c r="C70" s="251"/>
      <c r="D70" s="251"/>
      <c r="E70" s="327">
        <v>90</v>
      </c>
      <c r="F70" s="327">
        <v>90</v>
      </c>
      <c r="G70" s="327">
        <v>90</v>
      </c>
      <c r="H70" s="327">
        <v>90</v>
      </c>
      <c r="I70" s="327">
        <v>90</v>
      </c>
      <c r="J70" s="327">
        <v>90</v>
      </c>
      <c r="K70" s="327">
        <v>90</v>
      </c>
      <c r="L70" s="327">
        <v>90</v>
      </c>
      <c r="M70" s="327">
        <v>90</v>
      </c>
      <c r="N70" s="327">
        <v>90</v>
      </c>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0"/>
      <c r="AN70" s="230"/>
      <c r="AO70" s="230"/>
      <c r="AP70" s="230"/>
      <c r="AQ70" s="230"/>
      <c r="AR70" s="230"/>
      <c r="AS70" s="230"/>
      <c r="AT70" s="230"/>
      <c r="AU70" s="2"/>
      <c r="AV70" s="2"/>
      <c r="AW70" s="2"/>
      <c r="AX70" s="2"/>
      <c r="AY70" s="2"/>
    </row>
    <row r="71" spans="1:51" s="249" customFormat="1" ht="25.4" customHeight="1" x14ac:dyDescent="0.35">
      <c r="A71" s="242"/>
      <c r="B71" s="229"/>
      <c r="C71" s="251"/>
      <c r="D71" s="327">
        <v>90</v>
      </c>
      <c r="E71" s="327">
        <v>90</v>
      </c>
      <c r="F71" s="327">
        <v>90</v>
      </c>
      <c r="G71" s="327">
        <v>90</v>
      </c>
      <c r="H71" s="327">
        <v>90</v>
      </c>
      <c r="I71" s="327">
        <v>90</v>
      </c>
      <c r="J71" s="327">
        <v>90</v>
      </c>
      <c r="K71" s="327">
        <v>90</v>
      </c>
      <c r="L71" s="327">
        <v>90</v>
      </c>
      <c r="M71" s="327">
        <v>90</v>
      </c>
      <c r="N71" s="327">
        <v>90</v>
      </c>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0"/>
      <c r="AN71" s="230"/>
      <c r="AO71" s="230"/>
      <c r="AP71" s="230"/>
      <c r="AQ71" s="230"/>
      <c r="AR71" s="230"/>
      <c r="AS71" s="230"/>
      <c r="AT71" s="230"/>
      <c r="AU71" s="248"/>
      <c r="AV71" s="248"/>
      <c r="AW71" s="248"/>
      <c r="AX71" s="248"/>
      <c r="AY71" s="248"/>
    </row>
    <row r="72" spans="1:51" s="330" customFormat="1" ht="25.4" customHeight="1" x14ac:dyDescent="0.35">
      <c r="A72" s="242"/>
      <c r="B72" s="229"/>
      <c r="C72" s="327">
        <v>90</v>
      </c>
      <c r="D72" s="327">
        <v>90</v>
      </c>
      <c r="E72" s="327">
        <v>90</v>
      </c>
      <c r="F72" s="327">
        <v>90</v>
      </c>
      <c r="G72" s="327">
        <v>90</v>
      </c>
      <c r="H72" s="327">
        <v>90</v>
      </c>
      <c r="I72" s="327">
        <v>90</v>
      </c>
      <c r="J72" s="327">
        <v>90</v>
      </c>
      <c r="K72" s="327">
        <v>90</v>
      </c>
      <c r="L72" s="327">
        <v>90</v>
      </c>
      <c r="M72" s="327">
        <v>90</v>
      </c>
      <c r="N72" s="327">
        <v>90</v>
      </c>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0"/>
      <c r="AN72" s="230"/>
      <c r="AO72" s="230"/>
      <c r="AP72" s="230"/>
      <c r="AQ72" s="230"/>
      <c r="AR72" s="230"/>
      <c r="AS72" s="230"/>
      <c r="AT72" s="230"/>
      <c r="AU72" s="19"/>
      <c r="AV72" s="19"/>
      <c r="AW72" s="19"/>
      <c r="AX72" s="19"/>
      <c r="AY72" s="19"/>
    </row>
    <row r="73" spans="1:51" s="17" customFormat="1" ht="33.65" customHeight="1" x14ac:dyDescent="0.35">
      <c r="A73" s="298"/>
      <c r="B73" s="229"/>
      <c r="C73" s="331">
        <f>SUM(C61:C72)</f>
        <v>90</v>
      </c>
      <c r="D73" s="331">
        <f t="shared" ref="D73:N73" si="0">SUM(D61:D72)</f>
        <v>180</v>
      </c>
      <c r="E73" s="331">
        <f t="shared" si="0"/>
        <v>270</v>
      </c>
      <c r="F73" s="331">
        <f t="shared" si="0"/>
        <v>360</v>
      </c>
      <c r="G73" s="331">
        <f t="shared" si="0"/>
        <v>450</v>
      </c>
      <c r="H73" s="331">
        <f t="shared" si="0"/>
        <v>540</v>
      </c>
      <c r="I73" s="331">
        <f t="shared" si="0"/>
        <v>630</v>
      </c>
      <c r="J73" s="331">
        <f t="shared" si="0"/>
        <v>720</v>
      </c>
      <c r="K73" s="331">
        <f t="shared" si="0"/>
        <v>810</v>
      </c>
      <c r="L73" s="331">
        <f t="shared" si="0"/>
        <v>900</v>
      </c>
      <c r="M73" s="331">
        <f t="shared" si="0"/>
        <v>990</v>
      </c>
      <c r="N73" s="331">
        <f t="shared" si="0"/>
        <v>1080</v>
      </c>
      <c r="O73" s="332" t="s">
        <v>544</v>
      </c>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2"/>
      <c r="AR73" s="2"/>
      <c r="AS73" s="2"/>
      <c r="AT73" s="2"/>
      <c r="AU73" s="2"/>
      <c r="AV73" s="2"/>
      <c r="AW73" s="2"/>
      <c r="AX73" s="2"/>
      <c r="AY73" s="2"/>
    </row>
    <row r="74" spans="1:51" s="17" customFormat="1" x14ac:dyDescent="0.35">
      <c r="A74" s="298"/>
      <c r="B74" s="229"/>
      <c r="C74" s="331"/>
      <c r="D74" s="331"/>
      <c r="E74" s="331"/>
      <c r="F74" s="331"/>
      <c r="G74" s="331"/>
      <c r="H74" s="331"/>
      <c r="I74" s="331"/>
      <c r="J74" s="331"/>
      <c r="K74" s="331"/>
      <c r="L74" s="331"/>
      <c r="M74" s="331"/>
      <c r="N74" s="333" t="s">
        <v>545</v>
      </c>
      <c r="O74" s="332"/>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2"/>
      <c r="AR74" s="2"/>
      <c r="AS74" s="2"/>
      <c r="AT74" s="2"/>
      <c r="AU74" s="2"/>
      <c r="AV74" s="2"/>
      <c r="AW74" s="2"/>
      <c r="AX74" s="2"/>
      <c r="AY74" s="2"/>
    </row>
    <row r="75" spans="1:51" x14ac:dyDescent="0.35">
      <c r="A75" s="306"/>
      <c r="B75" s="229"/>
      <c r="C75" s="334">
        <f>C73/$C$54</f>
        <v>7.4999999999999997E-2</v>
      </c>
      <c r="D75" s="334">
        <f t="shared" ref="D75:N75" si="1">D73/$C$54</f>
        <v>0.15</v>
      </c>
      <c r="E75" s="334">
        <f t="shared" si="1"/>
        <v>0.22500000000000001</v>
      </c>
      <c r="F75" s="334">
        <f t="shared" si="1"/>
        <v>0.3</v>
      </c>
      <c r="G75" s="334">
        <f t="shared" si="1"/>
        <v>0.375</v>
      </c>
      <c r="H75" s="334">
        <f t="shared" si="1"/>
        <v>0.45</v>
      </c>
      <c r="I75" s="334">
        <f t="shared" si="1"/>
        <v>0.52500000000000002</v>
      </c>
      <c r="J75" s="334">
        <f t="shared" si="1"/>
        <v>0.6</v>
      </c>
      <c r="K75" s="334">
        <f t="shared" si="1"/>
        <v>0.67500000000000004</v>
      </c>
      <c r="L75" s="334">
        <f t="shared" si="1"/>
        <v>0.75</v>
      </c>
      <c r="M75" s="334">
        <f t="shared" si="1"/>
        <v>0.82499999999999996</v>
      </c>
      <c r="N75" s="334">
        <f t="shared" si="1"/>
        <v>0.9</v>
      </c>
      <c r="O75" s="335" t="s">
        <v>546</v>
      </c>
      <c r="P75" s="233"/>
      <c r="Q75" s="233"/>
      <c r="R75" s="233"/>
      <c r="S75" s="233"/>
      <c r="T75" s="233"/>
      <c r="U75" s="233"/>
      <c r="V75" s="233"/>
      <c r="W75" s="233"/>
      <c r="X75" s="233"/>
      <c r="Y75" s="233"/>
      <c r="Z75" s="233"/>
      <c r="AA75" s="233"/>
      <c r="AB75" s="336"/>
      <c r="AC75" s="336"/>
      <c r="AD75" s="336"/>
      <c r="AE75" s="336"/>
      <c r="AF75" s="336"/>
      <c r="AG75" s="336"/>
      <c r="AH75" s="336"/>
      <c r="AI75" s="336"/>
      <c r="AJ75" s="336"/>
      <c r="AK75" s="336"/>
      <c r="AL75" s="336"/>
      <c r="AM75" s="336"/>
      <c r="AN75" s="336"/>
      <c r="AO75" s="336"/>
      <c r="AP75" s="336"/>
      <c r="AQ75" s="230"/>
      <c r="AR75" s="230"/>
      <c r="AS75" s="230"/>
      <c r="AT75" s="230"/>
      <c r="AU75" s="230"/>
      <c r="AV75" s="230"/>
      <c r="AW75" s="230"/>
      <c r="AX75" s="230"/>
      <c r="AY75" s="230"/>
    </row>
    <row r="76" spans="1:51" x14ac:dyDescent="0.35">
      <c r="A76" s="306"/>
      <c r="B76" s="229"/>
      <c r="C76" s="13"/>
      <c r="D76" s="331"/>
      <c r="E76" s="331"/>
      <c r="F76" s="337"/>
      <c r="G76" s="337"/>
      <c r="H76" s="337"/>
      <c r="I76" s="13"/>
      <c r="J76" s="13"/>
      <c r="K76" s="13"/>
      <c r="L76" s="13"/>
      <c r="M76" s="13"/>
      <c r="N76" s="338">
        <f>SUM(C75:N75)</f>
        <v>5.8500000000000005</v>
      </c>
      <c r="O76" s="233"/>
      <c r="P76" s="233"/>
      <c r="Q76" s="233"/>
      <c r="R76" s="233"/>
      <c r="S76" s="233"/>
      <c r="T76" s="233"/>
      <c r="U76" s="233"/>
      <c r="V76" s="233"/>
      <c r="W76" s="233"/>
      <c r="X76" s="233"/>
      <c r="Y76" s="233"/>
      <c r="Z76" s="233"/>
      <c r="AA76" s="233"/>
      <c r="AB76" s="233"/>
      <c r="AC76" s="233"/>
      <c r="AD76" s="250"/>
      <c r="AE76" s="233"/>
      <c r="AF76" s="233"/>
      <c r="AG76" s="233"/>
      <c r="AH76" s="233"/>
      <c r="AI76" s="233"/>
      <c r="AJ76" s="233"/>
      <c r="AK76" s="233"/>
      <c r="AL76" s="233"/>
      <c r="AM76" s="233"/>
      <c r="AN76" s="233"/>
      <c r="AO76" s="233"/>
      <c r="AP76" s="250"/>
      <c r="AQ76" s="230"/>
      <c r="AR76" s="230"/>
      <c r="AS76" s="230"/>
      <c r="AT76" s="230"/>
      <c r="AU76" s="230"/>
      <c r="AV76" s="230"/>
      <c r="AW76" s="230"/>
      <c r="AX76" s="230"/>
      <c r="AY76" s="230"/>
    </row>
    <row r="77" spans="1:51" x14ac:dyDescent="0.35">
      <c r="A77" s="306"/>
      <c r="B77" s="229"/>
      <c r="C77" s="13"/>
      <c r="D77" s="331"/>
      <c r="E77" s="331"/>
      <c r="F77" s="337"/>
      <c r="G77" s="337"/>
      <c r="H77" s="337"/>
      <c r="I77" s="13"/>
      <c r="J77" s="13"/>
      <c r="K77" s="13"/>
      <c r="L77" s="13"/>
      <c r="M77" s="13"/>
      <c r="N77" s="243" t="s">
        <v>547</v>
      </c>
      <c r="O77" s="233"/>
      <c r="P77" s="233"/>
      <c r="Q77" s="233"/>
      <c r="R77" s="233"/>
      <c r="S77" s="233"/>
      <c r="T77" s="233"/>
      <c r="U77" s="233"/>
      <c r="V77" s="233"/>
      <c r="W77" s="233"/>
      <c r="X77" s="233"/>
      <c r="Y77" s="233"/>
      <c r="Z77" s="233"/>
      <c r="AA77" s="233"/>
      <c r="AB77" s="233"/>
      <c r="AC77" s="233"/>
      <c r="AD77" s="243"/>
      <c r="AE77" s="233"/>
      <c r="AF77" s="233"/>
      <c r="AG77" s="233"/>
      <c r="AH77" s="233"/>
      <c r="AI77" s="233"/>
      <c r="AJ77" s="233"/>
      <c r="AK77" s="233"/>
      <c r="AL77" s="233"/>
      <c r="AM77" s="233"/>
      <c r="AN77" s="233"/>
      <c r="AO77" s="233"/>
      <c r="AP77" s="243"/>
      <c r="AQ77" s="230"/>
      <c r="AR77" s="230"/>
      <c r="AS77" s="230"/>
      <c r="AT77" s="230"/>
      <c r="AU77" s="230"/>
      <c r="AV77" s="230"/>
      <c r="AW77" s="230"/>
      <c r="AX77" s="230"/>
      <c r="AY77" s="230"/>
    </row>
    <row r="78" spans="1:51" x14ac:dyDescent="0.35">
      <c r="A78" s="306"/>
      <c r="B78" s="339"/>
      <c r="C78" s="13"/>
      <c r="D78" s="331"/>
      <c r="E78" s="331"/>
      <c r="F78" s="337"/>
      <c r="G78" s="337"/>
      <c r="H78" s="337"/>
      <c r="I78" s="13"/>
      <c r="J78" s="13"/>
      <c r="K78" s="13"/>
      <c r="L78" s="13"/>
      <c r="M78" s="13"/>
      <c r="N78" s="340">
        <f>N76/(12*100%)</f>
        <v>0.48750000000000004</v>
      </c>
      <c r="O78" s="341" t="s">
        <v>548</v>
      </c>
      <c r="P78" s="233"/>
      <c r="Q78" s="233"/>
      <c r="R78" s="233"/>
      <c r="S78" s="233"/>
      <c r="T78" s="233"/>
      <c r="U78" s="233"/>
      <c r="V78" s="233"/>
      <c r="W78" s="233"/>
      <c r="X78" s="233"/>
      <c r="Y78" s="233"/>
      <c r="Z78" s="233"/>
      <c r="AA78" s="233"/>
      <c r="AB78" s="233"/>
      <c r="AC78" s="233"/>
      <c r="AD78" s="342"/>
      <c r="AE78" s="233"/>
      <c r="AF78" s="233"/>
      <c r="AG78" s="233"/>
      <c r="AH78" s="233"/>
      <c r="AI78" s="233"/>
      <c r="AJ78" s="233"/>
      <c r="AK78" s="233"/>
      <c r="AL78" s="233"/>
      <c r="AM78" s="233"/>
      <c r="AN78" s="233"/>
      <c r="AO78" s="233"/>
      <c r="AP78" s="343"/>
      <c r="AQ78" s="230"/>
      <c r="AR78" s="230"/>
      <c r="AS78" s="230"/>
      <c r="AT78" s="230"/>
      <c r="AU78" s="230"/>
      <c r="AV78" s="230"/>
      <c r="AW78" s="230"/>
      <c r="AX78" s="230"/>
      <c r="AY78" s="230"/>
    </row>
    <row r="79" spans="1:51" x14ac:dyDescent="0.35">
      <c r="A79" s="306"/>
      <c r="B79" s="339"/>
      <c r="C79" s="233"/>
      <c r="D79" s="344"/>
      <c r="E79" s="344"/>
      <c r="F79" s="339"/>
      <c r="G79" s="339"/>
      <c r="H79" s="339"/>
      <c r="I79" s="233"/>
      <c r="J79" s="233"/>
      <c r="K79" s="233"/>
      <c r="L79" s="233"/>
      <c r="M79" s="233"/>
      <c r="N79" s="243" t="s">
        <v>549</v>
      </c>
      <c r="O79" s="233"/>
      <c r="P79" s="233"/>
      <c r="Q79" s="233"/>
      <c r="R79" s="233"/>
      <c r="S79" s="233"/>
      <c r="T79" s="233"/>
      <c r="U79" s="233"/>
      <c r="V79" s="233"/>
      <c r="W79" s="233"/>
      <c r="X79" s="233"/>
      <c r="Y79" s="233"/>
      <c r="Z79" s="233"/>
      <c r="AA79" s="233"/>
      <c r="AB79" s="233"/>
      <c r="AC79" s="233"/>
      <c r="AD79" s="320"/>
      <c r="AE79" s="233"/>
      <c r="AF79" s="233"/>
      <c r="AG79" s="233"/>
      <c r="AH79" s="233"/>
      <c r="AI79" s="233"/>
      <c r="AJ79" s="233"/>
      <c r="AK79" s="233"/>
      <c r="AL79" s="233"/>
      <c r="AM79" s="233"/>
      <c r="AN79" s="233"/>
      <c r="AO79" s="233"/>
      <c r="AP79" s="320"/>
      <c r="AQ79" s="230"/>
      <c r="AR79" s="230"/>
      <c r="AS79" s="230"/>
      <c r="AT79" s="230"/>
      <c r="AU79" s="230"/>
      <c r="AV79" s="230"/>
      <c r="AW79" s="230"/>
      <c r="AX79" s="230"/>
      <c r="AY79" s="230"/>
    </row>
    <row r="80" spans="1:51" x14ac:dyDescent="0.35">
      <c r="A80" s="306"/>
      <c r="B80" s="339"/>
      <c r="C80" s="233"/>
      <c r="D80" s="344"/>
      <c r="E80" s="344"/>
      <c r="F80" s="339"/>
      <c r="G80" s="339"/>
      <c r="H80" s="339"/>
      <c r="I80" s="233"/>
      <c r="J80" s="233"/>
      <c r="K80" s="233"/>
      <c r="L80" s="233"/>
      <c r="M80" s="233"/>
      <c r="N80" s="243" t="s">
        <v>550</v>
      </c>
      <c r="O80" s="233"/>
      <c r="P80" s="233"/>
      <c r="Q80" s="233"/>
      <c r="R80" s="233"/>
      <c r="S80" s="233"/>
      <c r="T80" s="233"/>
      <c r="U80" s="233"/>
      <c r="V80" s="233"/>
      <c r="W80" s="233"/>
      <c r="X80" s="233"/>
      <c r="Y80" s="233"/>
      <c r="Z80" s="233"/>
      <c r="AA80" s="233"/>
      <c r="AB80" s="233"/>
      <c r="AC80" s="233"/>
      <c r="AD80" s="342"/>
      <c r="AE80" s="233"/>
      <c r="AF80" s="233"/>
      <c r="AG80" s="233"/>
      <c r="AH80" s="233"/>
      <c r="AI80" s="233"/>
      <c r="AJ80" s="233"/>
      <c r="AK80" s="233"/>
      <c r="AL80" s="233"/>
      <c r="AM80" s="233"/>
      <c r="AN80" s="233"/>
      <c r="AO80" s="233"/>
      <c r="AP80" s="343"/>
      <c r="AQ80" s="230"/>
      <c r="AR80" s="230"/>
      <c r="AS80" s="230"/>
      <c r="AT80" s="230"/>
      <c r="AU80" s="230"/>
      <c r="AV80" s="230"/>
      <c r="AW80" s="230"/>
      <c r="AX80" s="230"/>
      <c r="AY80" s="230"/>
    </row>
    <row r="81" spans="1:51" s="232" customFormat="1" x14ac:dyDescent="0.35">
      <c r="A81" s="228"/>
      <c r="B81" s="229"/>
      <c r="C81" s="230"/>
      <c r="D81" s="231"/>
      <c r="E81" s="231"/>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row>
    <row r="82" spans="1:51" s="232" customFormat="1" x14ac:dyDescent="0.35">
      <c r="A82" s="322"/>
      <c r="C82" s="234"/>
      <c r="D82" s="345"/>
      <c r="E82" s="345"/>
    </row>
    <row r="83" spans="1:51" s="232" customFormat="1" x14ac:dyDescent="0.35">
      <c r="A83" s="322"/>
      <c r="C83" s="234"/>
      <c r="D83" s="345"/>
      <c r="E83" s="345"/>
    </row>
    <row r="84" spans="1:51" s="232" customFormat="1" x14ac:dyDescent="0.35">
      <c r="A84" s="322"/>
      <c r="C84" s="234"/>
      <c r="D84" s="345"/>
      <c r="E84" s="345"/>
    </row>
    <row r="85" spans="1:51" s="232" customFormat="1" x14ac:dyDescent="0.35">
      <c r="A85" s="322"/>
      <c r="C85" s="234"/>
      <c r="D85" s="345"/>
      <c r="E85" s="345"/>
    </row>
    <row r="86" spans="1:51" s="232" customFormat="1" x14ac:dyDescent="0.35">
      <c r="A86" s="322"/>
      <c r="C86" s="234"/>
      <c r="D86" s="345"/>
      <c r="E86" s="345"/>
    </row>
    <row r="87" spans="1:51" s="232" customFormat="1" x14ac:dyDescent="0.35">
      <c r="A87" s="322"/>
      <c r="C87" s="234"/>
      <c r="D87" s="345"/>
      <c r="E87" s="345"/>
    </row>
    <row r="88" spans="1:51" s="232" customFormat="1" x14ac:dyDescent="0.35">
      <c r="A88" s="322"/>
      <c r="C88" s="234"/>
      <c r="D88" s="345"/>
      <c r="E88" s="345"/>
    </row>
    <row r="89" spans="1:51" s="232" customFormat="1" x14ac:dyDescent="0.35">
      <c r="A89" s="322"/>
      <c r="C89" s="234"/>
      <c r="D89" s="345"/>
      <c r="E89" s="345"/>
    </row>
    <row r="90" spans="1:51" s="232" customFormat="1" x14ac:dyDescent="0.35">
      <c r="A90" s="322"/>
      <c r="C90" s="234"/>
      <c r="D90" s="345"/>
      <c r="E90" s="345"/>
    </row>
    <row r="91" spans="1:51" s="232" customFormat="1" x14ac:dyDescent="0.35">
      <c r="A91" s="322"/>
      <c r="C91" s="234"/>
      <c r="D91" s="345"/>
      <c r="E91" s="345"/>
    </row>
    <row r="92" spans="1:51" s="232" customFormat="1" x14ac:dyDescent="0.35">
      <c r="A92" s="322"/>
      <c r="C92" s="234"/>
      <c r="D92" s="345"/>
      <c r="E92" s="345"/>
    </row>
    <row r="93" spans="1:51" s="232" customFormat="1" x14ac:dyDescent="0.35">
      <c r="A93" s="322"/>
      <c r="C93" s="234"/>
      <c r="D93" s="345"/>
      <c r="E93" s="345"/>
    </row>
    <row r="94" spans="1:51" s="232" customFormat="1" x14ac:dyDescent="0.35">
      <c r="A94" s="322"/>
      <c r="C94" s="234"/>
      <c r="D94" s="345"/>
      <c r="E94" s="345"/>
    </row>
    <row r="95" spans="1:51" s="232" customFormat="1" x14ac:dyDescent="0.35">
      <c r="A95" s="322"/>
      <c r="C95" s="234"/>
      <c r="D95" s="345"/>
      <c r="E95" s="345"/>
    </row>
    <row r="96" spans="1:51" s="232" customFormat="1" x14ac:dyDescent="0.35">
      <c r="A96" s="322"/>
      <c r="C96" s="234"/>
      <c r="D96" s="345"/>
      <c r="E96" s="345"/>
    </row>
    <row r="97" spans="1:5" s="232" customFormat="1" x14ac:dyDescent="0.35">
      <c r="A97" s="322"/>
      <c r="C97" s="234"/>
      <c r="D97" s="345"/>
      <c r="E97" s="345"/>
    </row>
    <row r="98" spans="1:5" s="232" customFormat="1" x14ac:dyDescent="0.35">
      <c r="A98" s="322"/>
      <c r="C98" s="234"/>
      <c r="D98" s="345"/>
      <c r="E98" s="345"/>
    </row>
    <row r="99" spans="1:5" s="232" customFormat="1" x14ac:dyDescent="0.35">
      <c r="A99" s="322"/>
      <c r="C99" s="234"/>
      <c r="D99" s="345"/>
      <c r="E99" s="345"/>
    </row>
    <row r="100" spans="1:5" s="232" customFormat="1" x14ac:dyDescent="0.35">
      <c r="A100" s="322"/>
      <c r="C100" s="234"/>
      <c r="D100" s="345"/>
      <c r="E100" s="345"/>
    </row>
    <row r="101" spans="1:5" s="232" customFormat="1" x14ac:dyDescent="0.35">
      <c r="A101" s="322"/>
      <c r="C101" s="234"/>
      <c r="D101" s="345"/>
      <c r="E101" s="345"/>
    </row>
    <row r="102" spans="1:5" s="232" customFormat="1" x14ac:dyDescent="0.35">
      <c r="A102" s="322"/>
      <c r="C102" s="234"/>
      <c r="D102" s="345"/>
      <c r="E102" s="345"/>
    </row>
    <row r="103" spans="1:5" s="232" customFormat="1" x14ac:dyDescent="0.35">
      <c r="A103" s="322"/>
      <c r="C103" s="234"/>
      <c r="D103" s="345"/>
      <c r="E103" s="345"/>
    </row>
    <row r="104" spans="1:5" s="232" customFormat="1" x14ac:dyDescent="0.35">
      <c r="A104" s="322"/>
      <c r="C104" s="234"/>
      <c r="D104" s="345"/>
      <c r="E104" s="345"/>
    </row>
    <row r="105" spans="1:5" s="232" customFormat="1" x14ac:dyDescent="0.35">
      <c r="A105" s="322"/>
      <c r="C105" s="234"/>
      <c r="D105" s="345"/>
      <c r="E105" s="345"/>
    </row>
    <row r="106" spans="1:5" s="232" customFormat="1" x14ac:dyDescent="0.35">
      <c r="A106" s="322"/>
      <c r="C106" s="234"/>
      <c r="D106" s="345"/>
      <c r="E106" s="345"/>
    </row>
    <row r="107" spans="1:5" s="232" customFormat="1" x14ac:dyDescent="0.35">
      <c r="A107" s="322"/>
      <c r="C107" s="234"/>
      <c r="D107" s="345"/>
      <c r="E107" s="345"/>
    </row>
    <row r="108" spans="1:5" s="232" customFormat="1" x14ac:dyDescent="0.35">
      <c r="A108" s="322"/>
      <c r="C108" s="234"/>
      <c r="D108" s="345"/>
      <c r="E108" s="345"/>
    </row>
    <row r="109" spans="1:5" s="232" customFormat="1" x14ac:dyDescent="0.35">
      <c r="A109" s="322"/>
      <c r="C109" s="234"/>
      <c r="D109" s="345"/>
      <c r="E109" s="345"/>
    </row>
    <row r="110" spans="1:5" s="232" customFormat="1" x14ac:dyDescent="0.35">
      <c r="A110" s="322"/>
      <c r="C110" s="234"/>
      <c r="D110" s="345"/>
      <c r="E110" s="345"/>
    </row>
    <row r="111" spans="1:5" s="232" customFormat="1" x14ac:dyDescent="0.35">
      <c r="A111" s="322"/>
      <c r="C111" s="234"/>
      <c r="D111" s="345"/>
      <c r="E111" s="345"/>
    </row>
    <row r="112" spans="1:5" s="232" customFormat="1" x14ac:dyDescent="0.35">
      <c r="A112" s="322"/>
      <c r="C112" s="234"/>
      <c r="D112" s="345"/>
      <c r="E112" s="345"/>
    </row>
    <row r="113" spans="1:5" s="232" customFormat="1" x14ac:dyDescent="0.35">
      <c r="A113" s="322"/>
      <c r="C113" s="234"/>
      <c r="D113" s="345"/>
      <c r="E113" s="345"/>
    </row>
    <row r="114" spans="1:5" s="232" customFormat="1" x14ac:dyDescent="0.35">
      <c r="A114" s="322"/>
      <c r="C114" s="234"/>
      <c r="D114" s="345"/>
      <c r="E114" s="345"/>
    </row>
    <row r="115" spans="1:5" s="232" customFormat="1" x14ac:dyDescent="0.35">
      <c r="A115" s="322"/>
      <c r="C115" s="234"/>
      <c r="D115" s="345"/>
      <c r="E115" s="345"/>
    </row>
    <row r="116" spans="1:5" s="232" customFormat="1" x14ac:dyDescent="0.35">
      <c r="A116" s="322"/>
      <c r="C116" s="234"/>
      <c r="D116" s="345"/>
      <c r="E116" s="345"/>
    </row>
    <row r="117" spans="1:5" s="232" customFormat="1" x14ac:dyDescent="0.35">
      <c r="A117" s="322"/>
      <c r="C117" s="234"/>
      <c r="D117" s="345"/>
      <c r="E117" s="345"/>
    </row>
    <row r="118" spans="1:5" s="232" customFormat="1" x14ac:dyDescent="0.35">
      <c r="A118" s="322"/>
      <c r="C118" s="234"/>
      <c r="D118" s="345"/>
      <c r="E118" s="345"/>
    </row>
    <row r="119" spans="1:5" s="232" customFormat="1" x14ac:dyDescent="0.35">
      <c r="A119" s="322"/>
      <c r="C119" s="234"/>
      <c r="D119" s="345"/>
      <c r="E119" s="345"/>
    </row>
    <row r="120" spans="1:5" s="232" customFormat="1" x14ac:dyDescent="0.35">
      <c r="A120" s="322"/>
      <c r="C120" s="234"/>
      <c r="D120" s="345"/>
      <c r="E120" s="345"/>
    </row>
    <row r="121" spans="1:5" s="232" customFormat="1" x14ac:dyDescent="0.35">
      <c r="A121" s="322"/>
      <c r="C121" s="234"/>
      <c r="D121" s="345"/>
      <c r="E121" s="345"/>
    </row>
    <row r="122" spans="1:5" s="232" customFormat="1" x14ac:dyDescent="0.35">
      <c r="A122" s="322"/>
      <c r="C122" s="234"/>
      <c r="D122" s="345"/>
      <c r="E122" s="345"/>
    </row>
    <row r="123" spans="1:5" s="232" customFormat="1" x14ac:dyDescent="0.35">
      <c r="A123" s="322"/>
      <c r="C123" s="234"/>
      <c r="D123" s="345"/>
      <c r="E123" s="345"/>
    </row>
    <row r="124" spans="1:5" s="232" customFormat="1" x14ac:dyDescent="0.35">
      <c r="A124" s="322"/>
      <c r="C124" s="234"/>
      <c r="D124" s="345"/>
      <c r="E124" s="345"/>
    </row>
    <row r="125" spans="1:5" s="232" customFormat="1" x14ac:dyDescent="0.35">
      <c r="A125" s="322"/>
      <c r="C125" s="234"/>
      <c r="D125" s="345"/>
      <c r="E125" s="345"/>
    </row>
    <row r="126" spans="1:5" s="232" customFormat="1" x14ac:dyDescent="0.35">
      <c r="A126" s="322"/>
      <c r="C126" s="234"/>
      <c r="D126" s="345"/>
      <c r="E126" s="345"/>
    </row>
    <row r="127" spans="1:5" s="232" customFormat="1" x14ac:dyDescent="0.35">
      <c r="A127" s="322"/>
      <c r="C127" s="234"/>
      <c r="D127" s="345"/>
      <c r="E127" s="345"/>
    </row>
    <row r="128" spans="1:5" s="232" customFormat="1" x14ac:dyDescent="0.35">
      <c r="A128" s="322"/>
      <c r="C128" s="234"/>
      <c r="D128" s="345"/>
      <c r="E128" s="345"/>
    </row>
    <row r="129" spans="1:5" s="232" customFormat="1" x14ac:dyDescent="0.35">
      <c r="A129" s="322"/>
      <c r="C129" s="234"/>
      <c r="D129" s="345"/>
      <c r="E129" s="345"/>
    </row>
    <row r="130" spans="1:5" s="232" customFormat="1" x14ac:dyDescent="0.35">
      <c r="A130" s="322"/>
      <c r="C130" s="234"/>
      <c r="D130" s="345"/>
      <c r="E130" s="345"/>
    </row>
    <row r="131" spans="1:5" s="232" customFormat="1" x14ac:dyDescent="0.35">
      <c r="A131" s="322"/>
      <c r="C131" s="234"/>
      <c r="D131" s="345"/>
      <c r="E131" s="345"/>
    </row>
    <row r="132" spans="1:5" s="232" customFormat="1" x14ac:dyDescent="0.35">
      <c r="A132" s="322"/>
      <c r="C132" s="234"/>
      <c r="D132" s="345"/>
      <c r="E132" s="345"/>
    </row>
    <row r="133" spans="1:5" s="232" customFormat="1" x14ac:dyDescent="0.35">
      <c r="A133" s="322"/>
      <c r="C133" s="234"/>
      <c r="D133" s="345"/>
      <c r="E133" s="345"/>
    </row>
    <row r="134" spans="1:5" s="232" customFormat="1" x14ac:dyDescent="0.35">
      <c r="A134" s="322"/>
      <c r="C134" s="234"/>
      <c r="D134" s="345"/>
      <c r="E134" s="345"/>
    </row>
    <row r="135" spans="1:5" s="232" customFormat="1" x14ac:dyDescent="0.35">
      <c r="A135" s="322"/>
      <c r="C135" s="234"/>
      <c r="D135" s="345"/>
      <c r="E135" s="345"/>
    </row>
    <row r="136" spans="1:5" s="232" customFormat="1" x14ac:dyDescent="0.35">
      <c r="A136" s="322"/>
      <c r="C136" s="234"/>
      <c r="D136" s="345"/>
      <c r="E136" s="345"/>
    </row>
    <row r="137" spans="1:5" s="232" customFormat="1" x14ac:dyDescent="0.35">
      <c r="A137" s="322"/>
      <c r="C137" s="234"/>
      <c r="D137" s="345"/>
      <c r="E137" s="345"/>
    </row>
    <row r="138" spans="1:5" s="232" customFormat="1" x14ac:dyDescent="0.35">
      <c r="A138" s="322"/>
      <c r="C138" s="234"/>
      <c r="D138" s="345"/>
      <c r="E138" s="345"/>
    </row>
    <row r="139" spans="1:5" s="232" customFormat="1" x14ac:dyDescent="0.35">
      <c r="A139" s="322"/>
      <c r="C139" s="234"/>
      <c r="D139" s="345"/>
      <c r="E139" s="345"/>
    </row>
    <row r="140" spans="1:5" s="232" customFormat="1" x14ac:dyDescent="0.35">
      <c r="A140" s="322"/>
      <c r="C140" s="234"/>
      <c r="D140" s="345"/>
      <c r="E140" s="345"/>
    </row>
    <row r="141" spans="1:5" s="232" customFormat="1" x14ac:dyDescent="0.35">
      <c r="A141" s="322"/>
      <c r="C141" s="234"/>
      <c r="D141" s="345"/>
      <c r="E141" s="345"/>
    </row>
    <row r="142" spans="1:5" s="232" customFormat="1" x14ac:dyDescent="0.35">
      <c r="A142" s="322"/>
      <c r="C142" s="234"/>
      <c r="D142" s="345"/>
      <c r="E142" s="345"/>
    </row>
    <row r="143" spans="1:5" s="232" customFormat="1" x14ac:dyDescent="0.35">
      <c r="A143" s="322"/>
      <c r="C143" s="234"/>
      <c r="D143" s="345"/>
      <c r="E143" s="345"/>
    </row>
    <row r="144" spans="1:5" s="232" customFormat="1" x14ac:dyDescent="0.35">
      <c r="A144" s="322"/>
      <c r="C144" s="234"/>
      <c r="D144" s="345"/>
      <c r="E144" s="345"/>
    </row>
    <row r="145" spans="1:5" s="232" customFormat="1" x14ac:dyDescent="0.35">
      <c r="A145" s="322"/>
      <c r="C145" s="234"/>
      <c r="D145" s="345"/>
      <c r="E145" s="345"/>
    </row>
    <row r="146" spans="1:5" s="232" customFormat="1" x14ac:dyDescent="0.35">
      <c r="A146" s="322"/>
      <c r="C146" s="234"/>
      <c r="D146" s="345"/>
      <c r="E146" s="345"/>
    </row>
    <row r="147" spans="1:5" s="232" customFormat="1" x14ac:dyDescent="0.35">
      <c r="A147" s="322"/>
      <c r="C147" s="234"/>
      <c r="D147" s="345"/>
      <c r="E147" s="345"/>
    </row>
    <row r="148" spans="1:5" s="232" customFormat="1" x14ac:dyDescent="0.35">
      <c r="A148" s="322"/>
      <c r="C148" s="234"/>
      <c r="D148" s="345"/>
      <c r="E148" s="345"/>
    </row>
    <row r="149" spans="1:5" s="232" customFormat="1" x14ac:dyDescent="0.35">
      <c r="A149" s="322"/>
      <c r="C149" s="234"/>
      <c r="D149" s="345"/>
      <c r="E149" s="345"/>
    </row>
    <row r="150" spans="1:5" s="232" customFormat="1" x14ac:dyDescent="0.35">
      <c r="A150" s="322"/>
      <c r="C150" s="234"/>
      <c r="D150" s="345"/>
      <c r="E150" s="345"/>
    </row>
    <row r="151" spans="1:5" s="232" customFormat="1" x14ac:dyDescent="0.35">
      <c r="A151" s="322"/>
      <c r="C151" s="234"/>
      <c r="D151" s="345"/>
      <c r="E151" s="345"/>
    </row>
    <row r="152" spans="1:5" s="232" customFormat="1" x14ac:dyDescent="0.35">
      <c r="A152" s="322"/>
      <c r="C152" s="234"/>
      <c r="D152" s="345"/>
      <c r="E152" s="345"/>
    </row>
    <row r="153" spans="1:5" s="232" customFormat="1" x14ac:dyDescent="0.35">
      <c r="A153" s="322"/>
      <c r="C153" s="234"/>
      <c r="D153" s="345"/>
      <c r="E153" s="345"/>
    </row>
    <row r="154" spans="1:5" s="232" customFormat="1" x14ac:dyDescent="0.35">
      <c r="A154" s="322"/>
      <c r="C154" s="234"/>
      <c r="D154" s="345"/>
      <c r="E154" s="345"/>
    </row>
    <row r="155" spans="1:5" s="232" customFormat="1" x14ac:dyDescent="0.35">
      <c r="A155" s="322"/>
      <c r="C155" s="234"/>
      <c r="D155" s="345"/>
      <c r="E155" s="345"/>
    </row>
    <row r="156" spans="1:5" s="232" customFormat="1" x14ac:dyDescent="0.35">
      <c r="A156" s="322"/>
      <c r="C156" s="234"/>
      <c r="D156" s="345"/>
      <c r="E156" s="345"/>
    </row>
    <row r="157" spans="1:5" s="232" customFormat="1" x14ac:dyDescent="0.35">
      <c r="A157" s="322"/>
      <c r="C157" s="234"/>
      <c r="D157" s="345"/>
      <c r="E157" s="345"/>
    </row>
    <row r="158" spans="1:5" s="232" customFormat="1" x14ac:dyDescent="0.35">
      <c r="A158" s="322"/>
      <c r="C158" s="234"/>
      <c r="D158" s="345"/>
      <c r="E158" s="345"/>
    </row>
    <row r="159" spans="1:5" s="232" customFormat="1" x14ac:dyDescent="0.35">
      <c r="A159" s="322"/>
      <c r="C159" s="234"/>
      <c r="D159" s="345"/>
      <c r="E159" s="345"/>
    </row>
    <row r="160" spans="1:5" s="232" customFormat="1" x14ac:dyDescent="0.35">
      <c r="A160" s="322"/>
      <c r="C160" s="234"/>
      <c r="D160" s="345"/>
      <c r="E160" s="345"/>
    </row>
    <row r="161" spans="1:5" s="232" customFormat="1" x14ac:dyDescent="0.35">
      <c r="A161" s="322"/>
      <c r="C161" s="234"/>
      <c r="D161" s="345"/>
      <c r="E161" s="345"/>
    </row>
    <row r="162" spans="1:5" s="232" customFormat="1" x14ac:dyDescent="0.35">
      <c r="A162" s="322"/>
      <c r="C162" s="234"/>
      <c r="D162" s="345"/>
      <c r="E162" s="345"/>
    </row>
    <row r="163" spans="1:5" s="232" customFormat="1" x14ac:dyDescent="0.35">
      <c r="A163" s="322"/>
      <c r="C163" s="234"/>
      <c r="D163" s="345"/>
      <c r="E163" s="345"/>
    </row>
    <row r="164" spans="1:5" s="232" customFormat="1" x14ac:dyDescent="0.35">
      <c r="A164" s="322"/>
      <c r="C164" s="234"/>
      <c r="D164" s="345"/>
      <c r="E164" s="345"/>
    </row>
    <row r="165" spans="1:5" s="232" customFormat="1" x14ac:dyDescent="0.35">
      <c r="A165" s="322"/>
      <c r="C165" s="234"/>
      <c r="D165" s="345"/>
      <c r="E165" s="345"/>
    </row>
    <row r="166" spans="1:5" s="232" customFormat="1" x14ac:dyDescent="0.35">
      <c r="A166" s="322"/>
      <c r="C166" s="234"/>
      <c r="D166" s="345"/>
      <c r="E166" s="345"/>
    </row>
    <row r="167" spans="1:5" s="232" customFormat="1" x14ac:dyDescent="0.35">
      <c r="A167" s="322"/>
      <c r="C167" s="234"/>
      <c r="D167" s="345"/>
      <c r="E167" s="345"/>
    </row>
    <row r="168" spans="1:5" s="232" customFormat="1" x14ac:dyDescent="0.35">
      <c r="A168" s="322"/>
      <c r="C168" s="234"/>
      <c r="D168" s="345"/>
      <c r="E168" s="345"/>
    </row>
    <row r="169" spans="1:5" s="232" customFormat="1" x14ac:dyDescent="0.35">
      <c r="A169" s="322"/>
      <c r="C169" s="234"/>
      <c r="D169" s="345"/>
      <c r="E169" s="345"/>
    </row>
    <row r="170" spans="1:5" s="232" customFormat="1" x14ac:dyDescent="0.35">
      <c r="A170" s="322"/>
      <c r="C170" s="234"/>
      <c r="D170" s="345"/>
      <c r="E170" s="345"/>
    </row>
    <row r="171" spans="1:5" s="232" customFormat="1" x14ac:dyDescent="0.35">
      <c r="A171" s="322"/>
      <c r="C171" s="234"/>
      <c r="D171" s="345"/>
      <c r="E171" s="345"/>
    </row>
    <row r="172" spans="1:5" s="232" customFormat="1" x14ac:dyDescent="0.35">
      <c r="A172" s="322"/>
      <c r="C172" s="234"/>
      <c r="D172" s="345"/>
      <c r="E172" s="345"/>
    </row>
    <row r="173" spans="1:5" s="232" customFormat="1" x14ac:dyDescent="0.35">
      <c r="A173" s="322"/>
      <c r="C173" s="234"/>
      <c r="D173" s="345"/>
      <c r="E173" s="345"/>
    </row>
    <row r="174" spans="1:5" s="232" customFormat="1" x14ac:dyDescent="0.35">
      <c r="A174" s="322"/>
      <c r="C174" s="234"/>
      <c r="D174" s="345"/>
      <c r="E174" s="345"/>
    </row>
    <row r="175" spans="1:5" s="232" customFormat="1" x14ac:dyDescent="0.35">
      <c r="A175" s="322"/>
      <c r="C175" s="234"/>
      <c r="D175" s="345"/>
      <c r="E175" s="345"/>
    </row>
    <row r="176" spans="1:5" s="232" customFormat="1" x14ac:dyDescent="0.35">
      <c r="A176" s="322"/>
      <c r="C176" s="234"/>
      <c r="D176" s="345"/>
      <c r="E176" s="345"/>
    </row>
    <row r="177" spans="1:5" s="232" customFormat="1" x14ac:dyDescent="0.35">
      <c r="A177" s="322"/>
      <c r="C177" s="234"/>
      <c r="D177" s="345"/>
      <c r="E177" s="345"/>
    </row>
    <row r="178" spans="1:5" s="232" customFormat="1" x14ac:dyDescent="0.35">
      <c r="A178" s="322"/>
      <c r="C178" s="234"/>
      <c r="D178" s="345"/>
      <c r="E178" s="345"/>
    </row>
    <row r="179" spans="1:5" s="232" customFormat="1" x14ac:dyDescent="0.35">
      <c r="A179" s="322"/>
      <c r="C179" s="234"/>
      <c r="D179" s="345"/>
      <c r="E179" s="345"/>
    </row>
    <row r="180" spans="1:5" s="232" customFormat="1" x14ac:dyDescent="0.35">
      <c r="A180" s="322"/>
      <c r="C180" s="234"/>
      <c r="D180" s="345"/>
      <c r="E180" s="345"/>
    </row>
    <row r="181" spans="1:5" s="232" customFormat="1" x14ac:dyDescent="0.35">
      <c r="A181" s="322"/>
      <c r="C181" s="234"/>
      <c r="D181" s="345"/>
      <c r="E181" s="345"/>
    </row>
    <row r="182" spans="1:5" s="232" customFormat="1" x14ac:dyDescent="0.35">
      <c r="A182" s="322"/>
      <c r="C182" s="234"/>
      <c r="D182" s="345"/>
      <c r="E182" s="345"/>
    </row>
    <row r="183" spans="1:5" s="232" customFormat="1" x14ac:dyDescent="0.35">
      <c r="A183" s="322"/>
      <c r="C183" s="234"/>
      <c r="D183" s="345"/>
      <c r="E183" s="345"/>
    </row>
    <row r="184" spans="1:5" s="232" customFormat="1" x14ac:dyDescent="0.35">
      <c r="A184" s="322"/>
      <c r="C184" s="234"/>
      <c r="D184" s="345"/>
      <c r="E184" s="345"/>
    </row>
    <row r="185" spans="1:5" s="232" customFormat="1" x14ac:dyDescent="0.35">
      <c r="A185" s="322"/>
      <c r="C185" s="234"/>
      <c r="D185" s="345"/>
      <c r="E185" s="345"/>
    </row>
    <row r="186" spans="1:5" s="232" customFormat="1" x14ac:dyDescent="0.35">
      <c r="A186" s="322"/>
      <c r="C186" s="234"/>
      <c r="D186" s="345"/>
      <c r="E186" s="345"/>
    </row>
    <row r="187" spans="1:5" s="232" customFormat="1" x14ac:dyDescent="0.35">
      <c r="A187" s="322"/>
      <c r="C187" s="234"/>
      <c r="D187" s="345"/>
      <c r="E187" s="345"/>
    </row>
    <row r="188" spans="1:5" s="232" customFormat="1" x14ac:dyDescent="0.35">
      <c r="A188" s="322"/>
      <c r="C188" s="234"/>
      <c r="D188" s="345"/>
      <c r="E188" s="345"/>
    </row>
    <row r="189" spans="1:5" s="232" customFormat="1" x14ac:dyDescent="0.35">
      <c r="A189" s="322"/>
      <c r="C189" s="234"/>
      <c r="D189" s="345"/>
      <c r="E189" s="345"/>
    </row>
    <row r="190" spans="1:5" s="232" customFormat="1" x14ac:dyDescent="0.35">
      <c r="A190" s="322"/>
      <c r="C190" s="234"/>
      <c r="D190" s="345"/>
      <c r="E190" s="345"/>
    </row>
    <row r="191" spans="1:5" s="232" customFormat="1" x14ac:dyDescent="0.35">
      <c r="A191" s="322"/>
      <c r="C191" s="234"/>
      <c r="D191" s="345"/>
      <c r="E191" s="345"/>
    </row>
    <row r="192" spans="1:5" s="232" customFormat="1" x14ac:dyDescent="0.35">
      <c r="A192" s="322"/>
      <c r="C192" s="234"/>
      <c r="D192" s="345"/>
      <c r="E192" s="345"/>
    </row>
    <row r="193" spans="1:5" s="232" customFormat="1" x14ac:dyDescent="0.35">
      <c r="A193" s="322"/>
      <c r="C193" s="234"/>
      <c r="D193" s="345"/>
      <c r="E193" s="345"/>
    </row>
    <row r="194" spans="1:5" s="232" customFormat="1" x14ac:dyDescent="0.35">
      <c r="A194" s="322"/>
      <c r="C194" s="234"/>
      <c r="D194" s="345"/>
      <c r="E194" s="345"/>
    </row>
    <row r="195" spans="1:5" s="232" customFormat="1" x14ac:dyDescent="0.35">
      <c r="A195" s="322"/>
      <c r="C195" s="234"/>
      <c r="D195" s="345"/>
      <c r="E195" s="345"/>
    </row>
    <row r="196" spans="1:5" s="232" customFormat="1" x14ac:dyDescent="0.35">
      <c r="A196" s="322"/>
      <c r="C196" s="234"/>
      <c r="D196" s="345"/>
      <c r="E196" s="345"/>
    </row>
    <row r="197" spans="1:5" s="232" customFormat="1" x14ac:dyDescent="0.35">
      <c r="A197" s="322"/>
      <c r="C197" s="234"/>
      <c r="D197" s="345"/>
      <c r="E197" s="345"/>
    </row>
    <row r="198" spans="1:5" s="232" customFormat="1" x14ac:dyDescent="0.35">
      <c r="A198" s="322"/>
      <c r="C198" s="234"/>
      <c r="D198" s="345"/>
      <c r="E198" s="345"/>
    </row>
    <row r="199" spans="1:5" s="232" customFormat="1" x14ac:dyDescent="0.35">
      <c r="A199" s="322"/>
      <c r="C199" s="234"/>
      <c r="D199" s="345"/>
      <c r="E199" s="345"/>
    </row>
    <row r="200" spans="1:5" s="232" customFormat="1" x14ac:dyDescent="0.35">
      <c r="A200" s="322"/>
      <c r="C200" s="234"/>
      <c r="D200" s="345"/>
      <c r="E200" s="345"/>
    </row>
    <row r="201" spans="1:5" s="232" customFormat="1" x14ac:dyDescent="0.35">
      <c r="A201" s="322"/>
      <c r="C201" s="234"/>
      <c r="D201" s="345"/>
      <c r="E201" s="345"/>
    </row>
    <row r="202" spans="1:5" s="232" customFormat="1" x14ac:dyDescent="0.35">
      <c r="A202" s="322"/>
      <c r="C202" s="234"/>
      <c r="D202" s="345"/>
      <c r="E202" s="345"/>
    </row>
    <row r="203" spans="1:5" s="232" customFormat="1" x14ac:dyDescent="0.35">
      <c r="A203" s="322"/>
      <c r="C203" s="234"/>
      <c r="D203" s="345"/>
      <c r="E203" s="345"/>
    </row>
    <row r="204" spans="1:5" s="232" customFormat="1" x14ac:dyDescent="0.35">
      <c r="A204" s="322"/>
      <c r="C204" s="234"/>
      <c r="D204" s="345"/>
      <c r="E204" s="345"/>
    </row>
    <row r="205" spans="1:5" s="232" customFormat="1" x14ac:dyDescent="0.35">
      <c r="A205" s="322"/>
      <c r="C205" s="234"/>
      <c r="D205" s="345"/>
      <c r="E205" s="345"/>
    </row>
    <row r="206" spans="1:5" s="232" customFormat="1" x14ac:dyDescent="0.35">
      <c r="A206" s="322"/>
      <c r="C206" s="234"/>
      <c r="D206" s="345"/>
      <c r="E206" s="345"/>
    </row>
    <row r="207" spans="1:5" s="232" customFormat="1" x14ac:dyDescent="0.35">
      <c r="A207" s="322"/>
      <c r="C207" s="234"/>
      <c r="D207" s="345"/>
      <c r="E207" s="345"/>
    </row>
    <row r="208" spans="1:5" s="232" customFormat="1" x14ac:dyDescent="0.35">
      <c r="A208" s="322"/>
      <c r="C208" s="234"/>
      <c r="D208" s="345"/>
      <c r="E208" s="345"/>
    </row>
    <row r="209" spans="1:5" s="232" customFormat="1" x14ac:dyDescent="0.35">
      <c r="A209" s="322"/>
      <c r="C209" s="234"/>
      <c r="D209" s="345"/>
      <c r="E209" s="345"/>
    </row>
    <row r="210" spans="1:5" s="232" customFormat="1" x14ac:dyDescent="0.35">
      <c r="A210" s="322"/>
      <c r="C210" s="234"/>
      <c r="D210" s="345"/>
      <c r="E210" s="345"/>
    </row>
    <row r="211" spans="1:5" s="232" customFormat="1" x14ac:dyDescent="0.35">
      <c r="A211" s="322"/>
      <c r="C211" s="234"/>
      <c r="D211" s="345"/>
      <c r="E211" s="345"/>
    </row>
    <row r="212" spans="1:5" s="232" customFormat="1" x14ac:dyDescent="0.35">
      <c r="A212" s="322"/>
      <c r="C212" s="234"/>
      <c r="D212" s="345"/>
      <c r="E212" s="345"/>
    </row>
    <row r="213" spans="1:5" s="232" customFormat="1" x14ac:dyDescent="0.35">
      <c r="A213" s="322"/>
      <c r="C213" s="234"/>
      <c r="D213" s="345"/>
      <c r="E213" s="345"/>
    </row>
    <row r="214" spans="1:5" s="232" customFormat="1" x14ac:dyDescent="0.35">
      <c r="A214" s="322"/>
      <c r="C214" s="234"/>
      <c r="D214" s="345"/>
      <c r="E214" s="345"/>
    </row>
    <row r="215" spans="1:5" s="232" customFormat="1" x14ac:dyDescent="0.35">
      <c r="A215" s="322"/>
      <c r="C215" s="234"/>
      <c r="D215" s="345"/>
      <c r="E215" s="345"/>
    </row>
    <row r="216" spans="1:5" s="232" customFormat="1" x14ac:dyDescent="0.35">
      <c r="A216" s="322"/>
      <c r="C216" s="234"/>
      <c r="D216" s="345"/>
      <c r="E216" s="345"/>
    </row>
    <row r="217" spans="1:5" s="232" customFormat="1" x14ac:dyDescent="0.35">
      <c r="A217" s="322"/>
      <c r="C217" s="234"/>
      <c r="D217" s="345"/>
      <c r="E217" s="345"/>
    </row>
    <row r="218" spans="1:5" s="232" customFormat="1" x14ac:dyDescent="0.35">
      <c r="A218" s="322"/>
      <c r="C218" s="234"/>
      <c r="D218" s="345"/>
      <c r="E218" s="345"/>
    </row>
    <row r="219" spans="1:5" s="232" customFormat="1" x14ac:dyDescent="0.35">
      <c r="A219" s="322"/>
      <c r="C219" s="234"/>
      <c r="D219" s="345"/>
      <c r="E219" s="345"/>
    </row>
    <row r="220" spans="1:5" s="232" customFormat="1" x14ac:dyDescent="0.35">
      <c r="A220" s="322"/>
      <c r="C220" s="234"/>
      <c r="D220" s="345"/>
      <c r="E220" s="345"/>
    </row>
    <row r="221" spans="1:5" s="232" customFormat="1" x14ac:dyDescent="0.35">
      <c r="A221" s="322"/>
      <c r="C221" s="234"/>
      <c r="D221" s="345"/>
      <c r="E221" s="345"/>
    </row>
    <row r="222" spans="1:5" s="232" customFormat="1" x14ac:dyDescent="0.35">
      <c r="A222" s="322"/>
      <c r="C222" s="234"/>
      <c r="D222" s="345"/>
      <c r="E222" s="345"/>
    </row>
    <row r="223" spans="1:5" s="232" customFormat="1" x14ac:dyDescent="0.35">
      <c r="A223" s="322"/>
      <c r="C223" s="234"/>
      <c r="D223" s="345"/>
      <c r="E223" s="345"/>
    </row>
    <row r="224" spans="1:5" s="232" customFormat="1" x14ac:dyDescent="0.35">
      <c r="A224" s="322"/>
      <c r="C224" s="234"/>
      <c r="D224" s="345"/>
      <c r="E224" s="345"/>
    </row>
    <row r="225" spans="1:5" s="232" customFormat="1" x14ac:dyDescent="0.35">
      <c r="A225" s="322"/>
      <c r="C225" s="234"/>
      <c r="D225" s="345"/>
      <c r="E225" s="345"/>
    </row>
    <row r="226" spans="1:5" s="232" customFormat="1" x14ac:dyDescent="0.35">
      <c r="A226" s="322"/>
      <c r="C226" s="234"/>
      <c r="D226" s="345"/>
      <c r="E226" s="345"/>
    </row>
    <row r="227" spans="1:5" s="232" customFormat="1" x14ac:dyDescent="0.35">
      <c r="A227" s="322"/>
      <c r="C227" s="234"/>
      <c r="D227" s="345"/>
      <c r="E227" s="345"/>
    </row>
    <row r="228" spans="1:5" s="232" customFormat="1" x14ac:dyDescent="0.35">
      <c r="A228" s="322"/>
      <c r="C228" s="234"/>
      <c r="D228" s="345"/>
      <c r="E228" s="345"/>
    </row>
    <row r="229" spans="1:5" s="232" customFormat="1" x14ac:dyDescent="0.35">
      <c r="A229" s="322"/>
      <c r="C229" s="234"/>
      <c r="D229" s="345"/>
      <c r="E229" s="345"/>
    </row>
    <row r="230" spans="1:5" s="232" customFormat="1" x14ac:dyDescent="0.35">
      <c r="A230" s="322"/>
      <c r="C230" s="234"/>
      <c r="D230" s="345"/>
      <c r="E230" s="345"/>
    </row>
    <row r="231" spans="1:5" s="232" customFormat="1" x14ac:dyDescent="0.35">
      <c r="A231" s="322"/>
      <c r="C231" s="234"/>
      <c r="D231" s="345"/>
      <c r="E231" s="345"/>
    </row>
    <row r="232" spans="1:5" s="232" customFormat="1" x14ac:dyDescent="0.35">
      <c r="A232" s="322"/>
      <c r="C232" s="234"/>
      <c r="D232" s="345"/>
      <c r="E232" s="345"/>
    </row>
    <row r="233" spans="1:5" s="232" customFormat="1" x14ac:dyDescent="0.35">
      <c r="A233" s="322"/>
      <c r="C233" s="234"/>
      <c r="D233" s="345"/>
      <c r="E233" s="345"/>
    </row>
    <row r="234" spans="1:5" s="232" customFormat="1" x14ac:dyDescent="0.35">
      <c r="A234" s="322"/>
      <c r="C234" s="234"/>
      <c r="D234" s="345"/>
      <c r="E234" s="345"/>
    </row>
    <row r="235" spans="1:5" s="232" customFormat="1" x14ac:dyDescent="0.35">
      <c r="A235" s="322"/>
      <c r="C235" s="234"/>
      <c r="D235" s="345"/>
      <c r="E235" s="345"/>
    </row>
    <row r="236" spans="1:5" s="232" customFormat="1" x14ac:dyDescent="0.35">
      <c r="A236" s="322"/>
      <c r="C236" s="234"/>
      <c r="D236" s="345"/>
      <c r="E236" s="345"/>
    </row>
    <row r="237" spans="1:5" s="232" customFormat="1" x14ac:dyDescent="0.35">
      <c r="A237" s="322"/>
      <c r="C237" s="234"/>
      <c r="D237" s="345"/>
      <c r="E237" s="345"/>
    </row>
    <row r="238" spans="1:5" s="232" customFormat="1" x14ac:dyDescent="0.35">
      <c r="A238" s="322"/>
      <c r="C238" s="234"/>
      <c r="D238" s="345"/>
      <c r="E238" s="345"/>
    </row>
    <row r="239" spans="1:5" s="232" customFormat="1" x14ac:dyDescent="0.35">
      <c r="A239" s="322"/>
      <c r="C239" s="234"/>
      <c r="D239" s="345"/>
      <c r="E239" s="345"/>
    </row>
    <row r="240" spans="1:5" s="232" customFormat="1" x14ac:dyDescent="0.35">
      <c r="A240" s="322"/>
      <c r="C240" s="234"/>
      <c r="D240" s="345"/>
      <c r="E240" s="345"/>
    </row>
    <row r="241" spans="1:5" s="232" customFormat="1" x14ac:dyDescent="0.35">
      <c r="A241" s="322"/>
      <c r="C241" s="234"/>
      <c r="D241" s="345"/>
      <c r="E241" s="345"/>
    </row>
    <row r="242" spans="1:5" s="232" customFormat="1" x14ac:dyDescent="0.35">
      <c r="A242" s="322"/>
      <c r="C242" s="234"/>
      <c r="D242" s="345"/>
      <c r="E242" s="345"/>
    </row>
    <row r="243" spans="1:5" s="232" customFormat="1" x14ac:dyDescent="0.35">
      <c r="A243" s="322"/>
      <c r="C243" s="234"/>
      <c r="D243" s="345"/>
      <c r="E243" s="345"/>
    </row>
    <row r="244" spans="1:5" s="232" customFormat="1" x14ac:dyDescent="0.35">
      <c r="A244" s="322"/>
      <c r="C244" s="234"/>
      <c r="D244" s="345"/>
      <c r="E244" s="345"/>
    </row>
    <row r="245" spans="1:5" s="232" customFormat="1" x14ac:dyDescent="0.35">
      <c r="A245" s="322"/>
      <c r="C245" s="234"/>
      <c r="D245" s="345"/>
      <c r="E245" s="345"/>
    </row>
    <row r="246" spans="1:5" s="232" customFormat="1" x14ac:dyDescent="0.35">
      <c r="A246" s="322"/>
      <c r="C246" s="234"/>
      <c r="D246" s="345"/>
      <c r="E246" s="345"/>
    </row>
    <row r="247" spans="1:5" s="232" customFormat="1" x14ac:dyDescent="0.35">
      <c r="A247" s="322"/>
      <c r="C247" s="234"/>
      <c r="D247" s="345"/>
      <c r="E247" s="345"/>
    </row>
    <row r="248" spans="1:5" s="232" customFormat="1" x14ac:dyDescent="0.35">
      <c r="A248" s="322"/>
      <c r="C248" s="234"/>
      <c r="D248" s="345"/>
      <c r="E248" s="345"/>
    </row>
    <row r="249" spans="1:5" s="232" customFormat="1" x14ac:dyDescent="0.35">
      <c r="A249" s="322"/>
      <c r="C249" s="234"/>
      <c r="D249" s="345"/>
      <c r="E249" s="345"/>
    </row>
    <row r="250" spans="1:5" s="232" customFormat="1" x14ac:dyDescent="0.35">
      <c r="A250" s="322"/>
      <c r="C250" s="234"/>
      <c r="D250" s="345"/>
      <c r="E250" s="345"/>
    </row>
    <row r="251" spans="1:5" s="232" customFormat="1" x14ac:dyDescent="0.35">
      <c r="A251" s="322"/>
      <c r="C251" s="234"/>
      <c r="D251" s="345"/>
      <c r="E251" s="345"/>
    </row>
    <row r="252" spans="1:5" s="232" customFormat="1" x14ac:dyDescent="0.35">
      <c r="A252" s="322"/>
      <c r="C252" s="234"/>
      <c r="D252" s="345"/>
      <c r="E252" s="345"/>
    </row>
    <row r="253" spans="1:5" s="232" customFormat="1" x14ac:dyDescent="0.35">
      <c r="A253" s="322"/>
      <c r="C253" s="234"/>
      <c r="D253" s="345"/>
      <c r="E253" s="345"/>
    </row>
    <row r="254" spans="1:5" s="232" customFormat="1" x14ac:dyDescent="0.35">
      <c r="A254" s="322"/>
      <c r="C254" s="234"/>
      <c r="D254" s="345"/>
      <c r="E254" s="345"/>
    </row>
    <row r="255" spans="1:5" s="232" customFormat="1" x14ac:dyDescent="0.35">
      <c r="A255" s="322"/>
      <c r="C255" s="234"/>
      <c r="D255" s="345"/>
      <c r="E255" s="345"/>
    </row>
    <row r="256" spans="1:5" s="232" customFormat="1" x14ac:dyDescent="0.35">
      <c r="A256" s="322"/>
      <c r="C256" s="234"/>
      <c r="D256" s="345"/>
      <c r="E256" s="345"/>
    </row>
    <row r="257" spans="1:5" s="232" customFormat="1" x14ac:dyDescent="0.35">
      <c r="A257" s="322"/>
      <c r="C257" s="234"/>
      <c r="D257" s="345"/>
      <c r="E257" s="345"/>
    </row>
    <row r="258" spans="1:5" s="232" customFormat="1" x14ac:dyDescent="0.35">
      <c r="A258" s="322"/>
      <c r="C258" s="234"/>
      <c r="D258" s="345"/>
      <c r="E258" s="345"/>
    </row>
    <row r="259" spans="1:5" s="232" customFormat="1" x14ac:dyDescent="0.35">
      <c r="A259" s="322"/>
      <c r="C259" s="234"/>
      <c r="D259" s="345"/>
      <c r="E259" s="345"/>
    </row>
    <row r="260" spans="1:5" s="232" customFormat="1" x14ac:dyDescent="0.35">
      <c r="A260" s="322"/>
      <c r="C260" s="234"/>
      <c r="D260" s="345"/>
      <c r="E260" s="345"/>
    </row>
    <row r="261" spans="1:5" s="232" customFormat="1" x14ac:dyDescent="0.35">
      <c r="A261" s="322"/>
      <c r="C261" s="234"/>
      <c r="D261" s="345"/>
      <c r="E261" s="345"/>
    </row>
    <row r="262" spans="1:5" s="232" customFormat="1" x14ac:dyDescent="0.35">
      <c r="A262" s="322"/>
      <c r="C262" s="234"/>
      <c r="D262" s="345"/>
      <c r="E262" s="345"/>
    </row>
    <row r="263" spans="1:5" s="232" customFormat="1" x14ac:dyDescent="0.35">
      <c r="A263" s="322"/>
      <c r="C263" s="234"/>
      <c r="D263" s="345"/>
      <c r="E263" s="345"/>
    </row>
    <row r="264" spans="1:5" s="232" customFormat="1" x14ac:dyDescent="0.35">
      <c r="A264" s="322"/>
      <c r="C264" s="234"/>
      <c r="D264" s="345"/>
      <c r="E264" s="345"/>
    </row>
    <row r="265" spans="1:5" s="232" customFormat="1" x14ac:dyDescent="0.35">
      <c r="A265" s="322"/>
      <c r="C265" s="234"/>
      <c r="D265" s="345"/>
      <c r="E265" s="345"/>
    </row>
    <row r="266" spans="1:5" s="232" customFormat="1" x14ac:dyDescent="0.35">
      <c r="A266" s="322"/>
      <c r="C266" s="234"/>
      <c r="D266" s="345"/>
      <c r="E266" s="345"/>
    </row>
    <row r="267" spans="1:5" s="232" customFormat="1" x14ac:dyDescent="0.35">
      <c r="A267" s="322"/>
      <c r="C267" s="234"/>
      <c r="D267" s="345"/>
      <c r="E267" s="345"/>
    </row>
    <row r="268" spans="1:5" s="232" customFormat="1" x14ac:dyDescent="0.35">
      <c r="A268" s="322"/>
      <c r="C268" s="234"/>
      <c r="D268" s="345"/>
      <c r="E268" s="345"/>
    </row>
    <row r="269" spans="1:5" s="232" customFormat="1" x14ac:dyDescent="0.35">
      <c r="A269" s="322"/>
      <c r="C269" s="234"/>
      <c r="D269" s="345"/>
      <c r="E269" s="345"/>
    </row>
    <row r="270" spans="1:5" s="232" customFormat="1" x14ac:dyDescent="0.35">
      <c r="A270" s="322"/>
      <c r="C270" s="234"/>
      <c r="D270" s="345"/>
      <c r="E270" s="345"/>
    </row>
    <row r="271" spans="1:5" s="232" customFormat="1" x14ac:dyDescent="0.35">
      <c r="A271" s="322"/>
      <c r="C271" s="234"/>
      <c r="D271" s="345"/>
      <c r="E271" s="345"/>
    </row>
    <row r="272" spans="1:5" s="232" customFormat="1" x14ac:dyDescent="0.35">
      <c r="A272" s="322"/>
      <c r="C272" s="234"/>
      <c r="D272" s="345"/>
      <c r="E272" s="345"/>
    </row>
    <row r="273" spans="1:5" s="232" customFormat="1" x14ac:dyDescent="0.35">
      <c r="A273" s="322"/>
      <c r="C273" s="234"/>
      <c r="D273" s="345"/>
      <c r="E273" s="345"/>
    </row>
    <row r="274" spans="1:5" s="232" customFormat="1" x14ac:dyDescent="0.35">
      <c r="A274" s="322"/>
      <c r="C274" s="234"/>
      <c r="D274" s="345"/>
      <c r="E274" s="345"/>
    </row>
    <row r="275" spans="1:5" s="232" customFormat="1" x14ac:dyDescent="0.35">
      <c r="A275" s="322"/>
      <c r="C275" s="234"/>
      <c r="D275" s="345"/>
      <c r="E275" s="345"/>
    </row>
    <row r="276" spans="1:5" s="232" customFormat="1" x14ac:dyDescent="0.35">
      <c r="A276" s="322"/>
      <c r="C276" s="234"/>
      <c r="D276" s="345"/>
      <c r="E276" s="345"/>
    </row>
    <row r="277" spans="1:5" s="232" customFormat="1" x14ac:dyDescent="0.35">
      <c r="A277" s="322"/>
      <c r="C277" s="234"/>
      <c r="D277" s="345"/>
      <c r="E277" s="345"/>
    </row>
    <row r="278" spans="1:5" s="232" customFormat="1" x14ac:dyDescent="0.35">
      <c r="A278" s="322"/>
      <c r="C278" s="234"/>
      <c r="D278" s="345"/>
      <c r="E278" s="345"/>
    </row>
    <row r="279" spans="1:5" s="232" customFormat="1" x14ac:dyDescent="0.35">
      <c r="A279" s="322"/>
      <c r="C279" s="234"/>
      <c r="D279" s="345"/>
      <c r="E279" s="345"/>
    </row>
    <row r="280" spans="1:5" s="232" customFormat="1" x14ac:dyDescent="0.35">
      <c r="A280" s="322"/>
      <c r="C280" s="234"/>
      <c r="D280" s="345"/>
      <c r="E280" s="345"/>
    </row>
    <row r="281" spans="1:5" s="232" customFormat="1" x14ac:dyDescent="0.35">
      <c r="A281" s="322"/>
      <c r="C281" s="234"/>
      <c r="D281" s="345"/>
      <c r="E281" s="345"/>
    </row>
    <row r="282" spans="1:5" s="232" customFormat="1" x14ac:dyDescent="0.35">
      <c r="A282" s="322"/>
      <c r="C282" s="234"/>
      <c r="D282" s="345"/>
      <c r="E282" s="345"/>
    </row>
    <row r="283" spans="1:5" s="232" customFormat="1" x14ac:dyDescent="0.35">
      <c r="A283" s="322"/>
      <c r="C283" s="234"/>
      <c r="D283" s="345"/>
      <c r="E283" s="345"/>
    </row>
    <row r="284" spans="1:5" s="232" customFormat="1" x14ac:dyDescent="0.35">
      <c r="A284" s="322"/>
      <c r="C284" s="234"/>
      <c r="D284" s="345"/>
      <c r="E284" s="345"/>
    </row>
    <row r="285" spans="1:5" s="232" customFormat="1" x14ac:dyDescent="0.35">
      <c r="A285" s="322"/>
      <c r="C285" s="234"/>
      <c r="D285" s="345"/>
      <c r="E285" s="345"/>
    </row>
    <row r="286" spans="1:5" s="232" customFormat="1" x14ac:dyDescent="0.35">
      <c r="A286" s="322"/>
      <c r="C286" s="234"/>
      <c r="D286" s="345"/>
      <c r="E286" s="345"/>
    </row>
    <row r="287" spans="1:5" s="232" customFormat="1" x14ac:dyDescent="0.35">
      <c r="A287" s="322"/>
      <c r="C287" s="234"/>
      <c r="D287" s="345"/>
      <c r="E287" s="345"/>
    </row>
    <row r="288" spans="1:5" s="232" customFormat="1" x14ac:dyDescent="0.35">
      <c r="A288" s="322"/>
      <c r="C288" s="234"/>
      <c r="D288" s="345"/>
      <c r="E288" s="345"/>
    </row>
    <row r="289" spans="1:5" s="232" customFormat="1" x14ac:dyDescent="0.35">
      <c r="A289" s="322"/>
      <c r="C289" s="234"/>
      <c r="D289" s="345"/>
      <c r="E289" s="345"/>
    </row>
    <row r="290" spans="1:5" s="232" customFormat="1" x14ac:dyDescent="0.35">
      <c r="A290" s="322"/>
      <c r="C290" s="234"/>
      <c r="D290" s="345"/>
      <c r="E290" s="345"/>
    </row>
    <row r="291" spans="1:5" s="232" customFormat="1" x14ac:dyDescent="0.35">
      <c r="A291" s="322"/>
      <c r="C291" s="234"/>
      <c r="D291" s="345"/>
      <c r="E291" s="345"/>
    </row>
    <row r="292" spans="1:5" s="232" customFormat="1" x14ac:dyDescent="0.35">
      <c r="A292" s="322"/>
      <c r="C292" s="234"/>
      <c r="D292" s="345"/>
      <c r="E292" s="345"/>
    </row>
    <row r="293" spans="1:5" s="232" customFormat="1" x14ac:dyDescent="0.35">
      <c r="A293" s="322"/>
      <c r="C293" s="234"/>
      <c r="D293" s="345"/>
      <c r="E293" s="345"/>
    </row>
    <row r="294" spans="1:5" s="232" customFormat="1" x14ac:dyDescent="0.35">
      <c r="A294" s="322"/>
      <c r="C294" s="234"/>
      <c r="D294" s="345"/>
      <c r="E294" s="345"/>
    </row>
    <row r="295" spans="1:5" s="232" customFormat="1" x14ac:dyDescent="0.35">
      <c r="A295" s="322"/>
      <c r="C295" s="234"/>
      <c r="D295" s="345"/>
      <c r="E295" s="345"/>
    </row>
    <row r="296" spans="1:5" s="232" customFormat="1" x14ac:dyDescent="0.35">
      <c r="A296" s="322"/>
      <c r="C296" s="234"/>
      <c r="D296" s="345"/>
      <c r="E296" s="345"/>
    </row>
    <row r="297" spans="1:5" s="232" customFormat="1" x14ac:dyDescent="0.35">
      <c r="A297" s="322"/>
      <c r="C297" s="234"/>
      <c r="D297" s="345"/>
      <c r="E297" s="345"/>
    </row>
    <row r="298" spans="1:5" s="232" customFormat="1" x14ac:dyDescent="0.35">
      <c r="A298" s="322"/>
      <c r="C298" s="234"/>
      <c r="D298" s="345"/>
      <c r="E298" s="345"/>
    </row>
    <row r="299" spans="1:5" s="232" customFormat="1" x14ac:dyDescent="0.35">
      <c r="A299" s="322"/>
      <c r="C299" s="234"/>
      <c r="D299" s="345"/>
      <c r="E299" s="345"/>
    </row>
    <row r="300" spans="1:5" s="232" customFormat="1" x14ac:dyDescent="0.35">
      <c r="A300" s="322"/>
      <c r="C300" s="234"/>
      <c r="D300" s="345"/>
      <c r="E300" s="345"/>
    </row>
    <row r="301" spans="1:5" s="232" customFormat="1" x14ac:dyDescent="0.35">
      <c r="A301" s="322"/>
      <c r="C301" s="234"/>
      <c r="D301" s="345"/>
      <c r="E301" s="345"/>
    </row>
    <row r="302" spans="1:5" s="232" customFormat="1" x14ac:dyDescent="0.35">
      <c r="A302" s="322"/>
      <c r="C302" s="234"/>
      <c r="D302" s="345"/>
      <c r="E302" s="345"/>
    </row>
    <row r="303" spans="1:5" s="232" customFormat="1" x14ac:dyDescent="0.35">
      <c r="A303" s="322"/>
      <c r="C303" s="234"/>
      <c r="D303" s="345"/>
      <c r="E303" s="345"/>
    </row>
    <row r="304" spans="1:5" s="232" customFormat="1" x14ac:dyDescent="0.35">
      <c r="A304" s="322"/>
      <c r="C304" s="234"/>
      <c r="D304" s="345"/>
      <c r="E304" s="345"/>
    </row>
    <row r="305" spans="1:5" s="232" customFormat="1" x14ac:dyDescent="0.35">
      <c r="A305" s="322"/>
      <c r="C305" s="234"/>
      <c r="D305" s="345"/>
      <c r="E305" s="345"/>
    </row>
    <row r="306" spans="1:5" s="232" customFormat="1" x14ac:dyDescent="0.35">
      <c r="A306" s="322"/>
      <c r="C306" s="234"/>
      <c r="D306" s="345"/>
      <c r="E306" s="345"/>
    </row>
    <row r="307" spans="1:5" s="232" customFormat="1" x14ac:dyDescent="0.35">
      <c r="A307" s="322"/>
      <c r="C307" s="234"/>
      <c r="D307" s="345"/>
      <c r="E307" s="345"/>
    </row>
    <row r="308" spans="1:5" s="232" customFormat="1" x14ac:dyDescent="0.35">
      <c r="A308" s="322"/>
      <c r="C308" s="234"/>
      <c r="D308" s="345"/>
      <c r="E308" s="345"/>
    </row>
    <row r="309" spans="1:5" s="232" customFormat="1" x14ac:dyDescent="0.35">
      <c r="A309" s="322"/>
      <c r="C309" s="234"/>
      <c r="D309" s="345"/>
      <c r="E309" s="345"/>
    </row>
    <row r="310" spans="1:5" s="232" customFormat="1" x14ac:dyDescent="0.35">
      <c r="A310" s="322"/>
      <c r="C310" s="234"/>
      <c r="D310" s="345"/>
      <c r="E310" s="345"/>
    </row>
    <row r="311" spans="1:5" s="232" customFormat="1" x14ac:dyDescent="0.35">
      <c r="A311" s="322"/>
      <c r="C311" s="234"/>
      <c r="D311" s="345"/>
      <c r="E311" s="345"/>
    </row>
    <row r="312" spans="1:5" s="232" customFormat="1" x14ac:dyDescent="0.35">
      <c r="A312" s="322"/>
      <c r="C312" s="234"/>
      <c r="D312" s="345"/>
      <c r="E312" s="345"/>
    </row>
    <row r="313" spans="1:5" s="232" customFormat="1" x14ac:dyDescent="0.35">
      <c r="A313" s="322"/>
      <c r="C313" s="234"/>
      <c r="D313" s="345"/>
      <c r="E313" s="345"/>
    </row>
    <row r="314" spans="1:5" s="232" customFormat="1" x14ac:dyDescent="0.35">
      <c r="A314" s="322"/>
      <c r="C314" s="234"/>
      <c r="D314" s="345"/>
      <c r="E314" s="345"/>
    </row>
    <row r="315" spans="1:5" s="232" customFormat="1" x14ac:dyDescent="0.35">
      <c r="A315" s="322"/>
      <c r="C315" s="234"/>
      <c r="D315" s="345"/>
      <c r="E315" s="345"/>
    </row>
    <row r="316" spans="1:5" s="232" customFormat="1" x14ac:dyDescent="0.35">
      <c r="A316" s="322"/>
      <c r="C316" s="234"/>
      <c r="D316" s="345"/>
      <c r="E316" s="345"/>
    </row>
    <row r="317" spans="1:5" s="232" customFormat="1" x14ac:dyDescent="0.35">
      <c r="A317" s="322"/>
      <c r="C317" s="234"/>
      <c r="D317" s="345"/>
      <c r="E317" s="345"/>
    </row>
    <row r="318" spans="1:5" s="232" customFormat="1" x14ac:dyDescent="0.35">
      <c r="A318" s="322"/>
      <c r="C318" s="234"/>
      <c r="D318" s="345"/>
      <c r="E318" s="345"/>
    </row>
    <row r="319" spans="1:5" s="232" customFormat="1" x14ac:dyDescent="0.35">
      <c r="A319" s="322"/>
      <c r="C319" s="234"/>
      <c r="D319" s="345"/>
      <c r="E319" s="345"/>
    </row>
    <row r="320" spans="1:5" s="232" customFormat="1" x14ac:dyDescent="0.35">
      <c r="A320" s="322"/>
      <c r="C320" s="234"/>
      <c r="D320" s="345"/>
      <c r="E320" s="345"/>
    </row>
    <row r="321" spans="1:5" s="232" customFormat="1" x14ac:dyDescent="0.35">
      <c r="A321" s="322"/>
      <c r="C321" s="234"/>
      <c r="D321" s="345"/>
      <c r="E321" s="345"/>
    </row>
    <row r="322" spans="1:5" s="232" customFormat="1" x14ac:dyDescent="0.35">
      <c r="A322" s="322"/>
      <c r="C322" s="234"/>
      <c r="D322" s="345"/>
      <c r="E322" s="345"/>
    </row>
    <row r="323" spans="1:5" s="232" customFormat="1" x14ac:dyDescent="0.35">
      <c r="A323" s="322"/>
      <c r="C323" s="234"/>
      <c r="D323" s="345"/>
      <c r="E323" s="345"/>
    </row>
    <row r="324" spans="1:5" s="232" customFormat="1" x14ac:dyDescent="0.35">
      <c r="A324" s="322"/>
      <c r="C324" s="234"/>
      <c r="D324" s="345"/>
      <c r="E324" s="345"/>
    </row>
    <row r="325" spans="1:5" s="232" customFormat="1" x14ac:dyDescent="0.35">
      <c r="A325" s="322"/>
      <c r="C325" s="234"/>
      <c r="D325" s="345"/>
      <c r="E325" s="345"/>
    </row>
    <row r="326" spans="1:5" s="232" customFormat="1" x14ac:dyDescent="0.35">
      <c r="A326" s="322"/>
      <c r="C326" s="234"/>
      <c r="D326" s="345"/>
      <c r="E326" s="345"/>
    </row>
    <row r="327" spans="1:5" s="232" customFormat="1" x14ac:dyDescent="0.35">
      <c r="A327" s="322"/>
      <c r="C327" s="234"/>
      <c r="D327" s="345"/>
      <c r="E327" s="345"/>
    </row>
    <row r="328" spans="1:5" s="232" customFormat="1" x14ac:dyDescent="0.35">
      <c r="A328" s="322"/>
      <c r="C328" s="234"/>
      <c r="D328" s="345"/>
      <c r="E328" s="345"/>
    </row>
    <row r="329" spans="1:5" s="232" customFormat="1" x14ac:dyDescent="0.35">
      <c r="A329" s="322"/>
      <c r="C329" s="234"/>
      <c r="D329" s="345"/>
      <c r="E329" s="345"/>
    </row>
    <row r="330" spans="1:5" s="232" customFormat="1" x14ac:dyDescent="0.35">
      <c r="A330" s="322"/>
      <c r="C330" s="234"/>
      <c r="D330" s="345"/>
      <c r="E330" s="345"/>
    </row>
    <row r="331" spans="1:5" s="232" customFormat="1" x14ac:dyDescent="0.35">
      <c r="A331" s="322"/>
      <c r="C331" s="234"/>
      <c r="D331" s="345"/>
      <c r="E331" s="345"/>
    </row>
    <row r="332" spans="1:5" s="232" customFormat="1" x14ac:dyDescent="0.35">
      <c r="A332" s="322"/>
      <c r="C332" s="234"/>
      <c r="D332" s="345"/>
      <c r="E332" s="345"/>
    </row>
    <row r="333" spans="1:5" s="232" customFormat="1" x14ac:dyDescent="0.35">
      <c r="A333" s="322"/>
      <c r="C333" s="234"/>
      <c r="D333" s="345"/>
      <c r="E333" s="345"/>
    </row>
    <row r="334" spans="1:5" s="232" customFormat="1" x14ac:dyDescent="0.35">
      <c r="A334" s="322"/>
      <c r="C334" s="234"/>
      <c r="D334" s="345"/>
      <c r="E334" s="345"/>
    </row>
    <row r="335" spans="1:5" s="232" customFormat="1" x14ac:dyDescent="0.35">
      <c r="A335" s="322"/>
      <c r="C335" s="234"/>
      <c r="D335" s="345"/>
      <c r="E335" s="345"/>
    </row>
    <row r="336" spans="1:5" s="232" customFormat="1" x14ac:dyDescent="0.35">
      <c r="A336" s="322"/>
      <c r="C336" s="234"/>
      <c r="D336" s="345"/>
      <c r="E336" s="345"/>
    </row>
    <row r="337" spans="1:5" s="232" customFormat="1" x14ac:dyDescent="0.35">
      <c r="A337" s="322"/>
      <c r="C337" s="234"/>
      <c r="D337" s="345"/>
      <c r="E337" s="345"/>
    </row>
    <row r="338" spans="1:5" s="232" customFormat="1" x14ac:dyDescent="0.35">
      <c r="A338" s="322"/>
      <c r="C338" s="234"/>
      <c r="D338" s="345"/>
      <c r="E338" s="345"/>
    </row>
    <row r="339" spans="1:5" s="232" customFormat="1" x14ac:dyDescent="0.35">
      <c r="A339" s="322"/>
      <c r="C339" s="234"/>
      <c r="D339" s="345"/>
      <c r="E339" s="345"/>
    </row>
    <row r="340" spans="1:5" s="232" customFormat="1" x14ac:dyDescent="0.35">
      <c r="A340" s="322"/>
      <c r="C340" s="234"/>
      <c r="D340" s="345"/>
      <c r="E340" s="345"/>
    </row>
    <row r="341" spans="1:5" s="232" customFormat="1" x14ac:dyDescent="0.35">
      <c r="A341" s="322"/>
      <c r="C341" s="234"/>
      <c r="D341" s="345"/>
      <c r="E341" s="345"/>
    </row>
    <row r="342" spans="1:5" s="232" customFormat="1" x14ac:dyDescent="0.35">
      <c r="A342" s="322"/>
      <c r="C342" s="234"/>
      <c r="D342" s="345"/>
      <c r="E342" s="345"/>
    </row>
    <row r="343" spans="1:5" s="232" customFormat="1" x14ac:dyDescent="0.35">
      <c r="A343" s="322"/>
      <c r="C343" s="234"/>
      <c r="D343" s="345"/>
      <c r="E343" s="345"/>
    </row>
    <row r="344" spans="1:5" s="232" customFormat="1" x14ac:dyDescent="0.35">
      <c r="A344" s="322"/>
      <c r="C344" s="234"/>
      <c r="D344" s="345"/>
      <c r="E344" s="345"/>
    </row>
    <row r="345" spans="1:5" s="232" customFormat="1" x14ac:dyDescent="0.35">
      <c r="A345" s="322"/>
      <c r="C345" s="234"/>
      <c r="D345" s="345"/>
      <c r="E345" s="345"/>
    </row>
    <row r="346" spans="1:5" s="232" customFormat="1" x14ac:dyDescent="0.35">
      <c r="A346" s="322"/>
      <c r="C346" s="234"/>
      <c r="D346" s="345"/>
      <c r="E346" s="345"/>
    </row>
    <row r="347" spans="1:5" s="232" customFormat="1" x14ac:dyDescent="0.35">
      <c r="A347" s="322"/>
      <c r="C347" s="234"/>
      <c r="D347" s="345"/>
      <c r="E347" s="345"/>
    </row>
    <row r="348" spans="1:5" s="232" customFormat="1" x14ac:dyDescent="0.35">
      <c r="A348" s="322"/>
      <c r="C348" s="234"/>
      <c r="D348" s="345"/>
      <c r="E348" s="345"/>
    </row>
    <row r="349" spans="1:5" s="232" customFormat="1" x14ac:dyDescent="0.35">
      <c r="A349" s="322"/>
      <c r="C349" s="234"/>
      <c r="D349" s="345"/>
      <c r="E349" s="345"/>
    </row>
    <row r="350" spans="1:5" s="232" customFormat="1" x14ac:dyDescent="0.35">
      <c r="A350" s="322"/>
      <c r="C350" s="234"/>
      <c r="D350" s="345"/>
      <c r="E350" s="345"/>
    </row>
    <row r="351" spans="1:5" s="232" customFormat="1" x14ac:dyDescent="0.35">
      <c r="A351" s="322"/>
      <c r="C351" s="234"/>
      <c r="D351" s="345"/>
      <c r="E351" s="345"/>
    </row>
    <row r="352" spans="1:5" s="232" customFormat="1" x14ac:dyDescent="0.35">
      <c r="A352" s="322"/>
      <c r="C352" s="234"/>
      <c r="D352" s="345"/>
      <c r="E352" s="345"/>
    </row>
    <row r="353" spans="1:5" s="232" customFormat="1" x14ac:dyDescent="0.35">
      <c r="A353" s="322"/>
      <c r="C353" s="234"/>
      <c r="D353" s="345"/>
      <c r="E353" s="345"/>
    </row>
    <row r="354" spans="1:5" s="232" customFormat="1" x14ac:dyDescent="0.35">
      <c r="A354" s="322"/>
      <c r="C354" s="234"/>
      <c r="D354" s="345"/>
      <c r="E354" s="345"/>
    </row>
    <row r="355" spans="1:5" s="232" customFormat="1" x14ac:dyDescent="0.35">
      <c r="A355" s="322"/>
      <c r="C355" s="234"/>
      <c r="D355" s="345"/>
      <c r="E355" s="345"/>
    </row>
    <row r="356" spans="1:5" s="232" customFormat="1" x14ac:dyDescent="0.35">
      <c r="A356" s="322"/>
      <c r="C356" s="234"/>
      <c r="D356" s="345"/>
      <c r="E356" s="345"/>
    </row>
    <row r="357" spans="1:5" s="232" customFormat="1" x14ac:dyDescent="0.35">
      <c r="A357" s="322"/>
      <c r="C357" s="234"/>
      <c r="D357" s="345"/>
      <c r="E357" s="345"/>
    </row>
    <row r="358" spans="1:5" s="232" customFormat="1" x14ac:dyDescent="0.35">
      <c r="A358" s="322"/>
      <c r="C358" s="234"/>
      <c r="D358" s="345"/>
      <c r="E358" s="345"/>
    </row>
    <row r="359" spans="1:5" s="232" customFormat="1" x14ac:dyDescent="0.35">
      <c r="A359" s="322"/>
      <c r="C359" s="234"/>
      <c r="D359" s="345"/>
      <c r="E359" s="345"/>
    </row>
    <row r="360" spans="1:5" s="232" customFormat="1" x14ac:dyDescent="0.35">
      <c r="A360" s="322"/>
      <c r="C360" s="234"/>
      <c r="D360" s="345"/>
      <c r="E360" s="345"/>
    </row>
    <row r="361" spans="1:5" s="232" customFormat="1" x14ac:dyDescent="0.35">
      <c r="A361" s="322"/>
      <c r="C361" s="234"/>
      <c r="D361" s="345"/>
      <c r="E361" s="345"/>
    </row>
    <row r="362" spans="1:5" s="232" customFormat="1" x14ac:dyDescent="0.35">
      <c r="A362" s="322"/>
      <c r="C362" s="234"/>
      <c r="D362" s="345"/>
      <c r="E362" s="345"/>
    </row>
    <row r="363" spans="1:5" s="232" customFormat="1" x14ac:dyDescent="0.35">
      <c r="A363" s="322"/>
      <c r="C363" s="234"/>
      <c r="D363" s="345"/>
      <c r="E363" s="345"/>
    </row>
    <row r="364" spans="1:5" s="232" customFormat="1" x14ac:dyDescent="0.35">
      <c r="A364" s="322"/>
      <c r="C364" s="234"/>
      <c r="D364" s="345"/>
      <c r="E364" s="345"/>
    </row>
    <row r="365" spans="1:5" s="232" customFormat="1" x14ac:dyDescent="0.35">
      <c r="A365" s="322"/>
      <c r="C365" s="234"/>
      <c r="D365" s="345"/>
      <c r="E365" s="345"/>
    </row>
    <row r="366" spans="1:5" s="232" customFormat="1" x14ac:dyDescent="0.35">
      <c r="A366" s="322"/>
      <c r="C366" s="234"/>
      <c r="D366" s="345"/>
      <c r="E366" s="345"/>
    </row>
    <row r="367" spans="1:5" s="232" customFormat="1" x14ac:dyDescent="0.35">
      <c r="A367" s="322"/>
      <c r="C367" s="234"/>
      <c r="D367" s="345"/>
      <c r="E367" s="345"/>
    </row>
    <row r="368" spans="1:5" s="232" customFormat="1" x14ac:dyDescent="0.35">
      <c r="A368" s="322"/>
      <c r="C368" s="234"/>
      <c r="D368" s="345"/>
      <c r="E368" s="345"/>
    </row>
    <row r="369" spans="1:5" s="232" customFormat="1" x14ac:dyDescent="0.35">
      <c r="A369" s="322"/>
      <c r="C369" s="234"/>
      <c r="D369" s="345"/>
      <c r="E369" s="345"/>
    </row>
    <row r="370" spans="1:5" s="232" customFormat="1" x14ac:dyDescent="0.35">
      <c r="A370" s="322"/>
      <c r="C370" s="234"/>
      <c r="D370" s="345"/>
      <c r="E370" s="345"/>
    </row>
    <row r="371" spans="1:5" s="232" customFormat="1" x14ac:dyDescent="0.35">
      <c r="A371" s="322"/>
      <c r="C371" s="234"/>
      <c r="D371" s="345"/>
      <c r="E371" s="345"/>
    </row>
    <row r="372" spans="1:5" s="232" customFormat="1" x14ac:dyDescent="0.35">
      <c r="A372" s="322"/>
      <c r="C372" s="234"/>
      <c r="D372" s="345"/>
      <c r="E372" s="345"/>
    </row>
    <row r="373" spans="1:5" s="232" customFormat="1" x14ac:dyDescent="0.35">
      <c r="A373" s="322"/>
      <c r="C373" s="234"/>
      <c r="D373" s="345"/>
      <c r="E373" s="345"/>
    </row>
    <row r="374" spans="1:5" s="232" customFormat="1" x14ac:dyDescent="0.35">
      <c r="A374" s="322"/>
      <c r="C374" s="234"/>
      <c r="D374" s="345"/>
      <c r="E374" s="345"/>
    </row>
    <row r="375" spans="1:5" s="232" customFormat="1" x14ac:dyDescent="0.35">
      <c r="A375" s="322"/>
      <c r="C375" s="234"/>
      <c r="D375" s="345"/>
      <c r="E375" s="345"/>
    </row>
    <row r="376" spans="1:5" s="232" customFormat="1" x14ac:dyDescent="0.35">
      <c r="A376" s="322"/>
      <c r="C376" s="234"/>
      <c r="D376" s="345"/>
      <c r="E376" s="345"/>
    </row>
    <row r="377" spans="1:5" s="232" customFormat="1" x14ac:dyDescent="0.35">
      <c r="A377" s="322"/>
      <c r="C377" s="234"/>
      <c r="D377" s="345"/>
      <c r="E377" s="345"/>
    </row>
    <row r="378" spans="1:5" s="232" customFormat="1" x14ac:dyDescent="0.35">
      <c r="A378" s="322"/>
      <c r="C378" s="234"/>
      <c r="D378" s="345"/>
      <c r="E378" s="345"/>
    </row>
    <row r="379" spans="1:5" s="232" customFormat="1" x14ac:dyDescent="0.35">
      <c r="A379" s="322"/>
      <c r="C379" s="234"/>
      <c r="D379" s="345"/>
      <c r="E379" s="345"/>
    </row>
    <row r="380" spans="1:5" s="232" customFormat="1" x14ac:dyDescent="0.35">
      <c r="A380" s="322"/>
      <c r="C380" s="234"/>
      <c r="D380" s="345"/>
      <c r="E380" s="345"/>
    </row>
    <row r="381" spans="1:5" s="232" customFormat="1" x14ac:dyDescent="0.35">
      <c r="A381" s="322"/>
      <c r="C381" s="234"/>
      <c r="D381" s="345"/>
      <c r="E381" s="345"/>
    </row>
    <row r="382" spans="1:5" s="232" customFormat="1" x14ac:dyDescent="0.35">
      <c r="A382" s="322"/>
      <c r="C382" s="234"/>
      <c r="D382" s="345"/>
      <c r="E382" s="345"/>
    </row>
    <row r="383" spans="1:5" s="232" customFormat="1" x14ac:dyDescent="0.35">
      <c r="A383" s="322"/>
      <c r="C383" s="234"/>
      <c r="D383" s="345"/>
      <c r="E383" s="345"/>
    </row>
    <row r="384" spans="1:5" s="232" customFormat="1" x14ac:dyDescent="0.35">
      <c r="A384" s="322"/>
      <c r="C384" s="234"/>
      <c r="D384" s="345"/>
      <c r="E384" s="345"/>
    </row>
    <row r="385" spans="1:5" s="232" customFormat="1" x14ac:dyDescent="0.35">
      <c r="A385" s="322"/>
      <c r="C385" s="234"/>
      <c r="D385" s="345"/>
      <c r="E385" s="345"/>
    </row>
    <row r="386" spans="1:5" s="232" customFormat="1" x14ac:dyDescent="0.35">
      <c r="A386" s="322"/>
      <c r="C386" s="234"/>
      <c r="D386" s="345"/>
      <c r="E386" s="345"/>
    </row>
    <row r="387" spans="1:5" s="232" customFormat="1" x14ac:dyDescent="0.35">
      <c r="A387" s="322"/>
      <c r="C387" s="234"/>
      <c r="D387" s="345"/>
      <c r="E387" s="345"/>
    </row>
    <row r="388" spans="1:5" s="232" customFormat="1" x14ac:dyDescent="0.35">
      <c r="A388" s="322"/>
      <c r="C388" s="234"/>
      <c r="D388" s="345"/>
      <c r="E388" s="345"/>
    </row>
    <row r="389" spans="1:5" s="232" customFormat="1" x14ac:dyDescent="0.35">
      <c r="A389" s="322"/>
      <c r="C389" s="234"/>
      <c r="D389" s="345"/>
      <c r="E389" s="345"/>
    </row>
    <row r="390" spans="1:5" s="232" customFormat="1" x14ac:dyDescent="0.35">
      <c r="A390" s="322"/>
      <c r="C390" s="234"/>
      <c r="D390" s="345"/>
      <c r="E390" s="345"/>
    </row>
    <row r="391" spans="1:5" s="232" customFormat="1" x14ac:dyDescent="0.35">
      <c r="A391" s="322"/>
      <c r="C391" s="234"/>
      <c r="D391" s="345"/>
      <c r="E391" s="345"/>
    </row>
    <row r="392" spans="1:5" s="232" customFormat="1" x14ac:dyDescent="0.35">
      <c r="A392" s="322"/>
      <c r="C392" s="234"/>
      <c r="D392" s="345"/>
      <c r="E392" s="345"/>
    </row>
    <row r="393" spans="1:5" s="232" customFormat="1" x14ac:dyDescent="0.35">
      <c r="A393" s="322"/>
      <c r="C393" s="234"/>
      <c r="D393" s="345"/>
      <c r="E393" s="345"/>
    </row>
    <row r="394" spans="1:5" s="232" customFormat="1" x14ac:dyDescent="0.35">
      <c r="A394" s="322"/>
      <c r="C394" s="234"/>
      <c r="D394" s="345"/>
      <c r="E394" s="345"/>
    </row>
    <row r="395" spans="1:5" s="232" customFormat="1" x14ac:dyDescent="0.35">
      <c r="A395" s="322"/>
      <c r="C395" s="234"/>
      <c r="D395" s="345"/>
      <c r="E395" s="345"/>
    </row>
    <row r="396" spans="1:5" s="232" customFormat="1" x14ac:dyDescent="0.35">
      <c r="A396" s="322"/>
      <c r="C396" s="234"/>
      <c r="D396" s="345"/>
      <c r="E396" s="345"/>
    </row>
    <row r="397" spans="1:5" s="232" customFormat="1" x14ac:dyDescent="0.35">
      <c r="A397" s="322"/>
      <c r="C397" s="234"/>
      <c r="D397" s="345"/>
      <c r="E397" s="345"/>
    </row>
    <row r="398" spans="1:5" s="232" customFormat="1" x14ac:dyDescent="0.35">
      <c r="A398" s="322"/>
      <c r="C398" s="234"/>
      <c r="D398" s="345"/>
      <c r="E398" s="345"/>
    </row>
    <row r="399" spans="1:5" s="232" customFormat="1" x14ac:dyDescent="0.35">
      <c r="A399" s="322"/>
      <c r="C399" s="234"/>
      <c r="D399" s="345"/>
      <c r="E399" s="345"/>
    </row>
    <row r="400" spans="1:5" s="232" customFormat="1" x14ac:dyDescent="0.35">
      <c r="A400" s="322"/>
      <c r="C400" s="234"/>
      <c r="D400" s="345"/>
      <c r="E400" s="345"/>
    </row>
    <row r="401" spans="1:5" s="232" customFormat="1" x14ac:dyDescent="0.35">
      <c r="A401" s="322"/>
      <c r="C401" s="234"/>
      <c r="D401" s="345"/>
      <c r="E401" s="345"/>
    </row>
    <row r="402" spans="1:5" s="232" customFormat="1" x14ac:dyDescent="0.35">
      <c r="A402" s="322"/>
      <c r="C402" s="234"/>
      <c r="D402" s="345"/>
      <c r="E402" s="345"/>
    </row>
    <row r="403" spans="1:5" s="232" customFormat="1" x14ac:dyDescent="0.35">
      <c r="A403" s="322"/>
      <c r="C403" s="234"/>
      <c r="D403" s="345"/>
      <c r="E403" s="345"/>
    </row>
    <row r="404" spans="1:5" s="232" customFormat="1" x14ac:dyDescent="0.35">
      <c r="A404" s="322"/>
      <c r="C404" s="234"/>
      <c r="D404" s="345"/>
      <c r="E404" s="345"/>
    </row>
    <row r="405" spans="1:5" s="232" customFormat="1" x14ac:dyDescent="0.35">
      <c r="A405" s="322"/>
      <c r="C405" s="234"/>
      <c r="D405" s="345"/>
      <c r="E405" s="345"/>
    </row>
    <row r="406" spans="1:5" s="232" customFormat="1" x14ac:dyDescent="0.35">
      <c r="A406" s="322"/>
      <c r="C406" s="234"/>
      <c r="D406" s="345"/>
      <c r="E406" s="345"/>
    </row>
    <row r="407" spans="1:5" s="232" customFormat="1" x14ac:dyDescent="0.35">
      <c r="A407" s="322"/>
      <c r="C407" s="234"/>
      <c r="D407" s="345"/>
      <c r="E407" s="345"/>
    </row>
    <row r="408" spans="1:5" s="232" customFormat="1" x14ac:dyDescent="0.35">
      <c r="A408" s="322"/>
      <c r="C408" s="234"/>
      <c r="D408" s="345"/>
      <c r="E408" s="345"/>
    </row>
    <row r="409" spans="1:5" s="232" customFormat="1" x14ac:dyDescent="0.35">
      <c r="A409" s="322"/>
      <c r="C409" s="234"/>
      <c r="D409" s="345"/>
      <c r="E409" s="345"/>
    </row>
    <row r="410" spans="1:5" s="232" customFormat="1" x14ac:dyDescent="0.35">
      <c r="A410" s="322"/>
      <c r="C410" s="234"/>
      <c r="D410" s="345"/>
      <c r="E410" s="345"/>
    </row>
    <row r="411" spans="1:5" s="232" customFormat="1" x14ac:dyDescent="0.35">
      <c r="A411" s="322"/>
      <c r="C411" s="234"/>
      <c r="D411" s="345"/>
      <c r="E411" s="345"/>
    </row>
    <row r="412" spans="1:5" s="232" customFormat="1" x14ac:dyDescent="0.35">
      <c r="A412" s="322"/>
      <c r="C412" s="234"/>
      <c r="D412" s="345"/>
      <c r="E412" s="345"/>
    </row>
    <row r="413" spans="1:5" s="232" customFormat="1" x14ac:dyDescent="0.35">
      <c r="A413" s="322"/>
      <c r="C413" s="234"/>
      <c r="D413" s="345"/>
      <c r="E413" s="345"/>
    </row>
    <row r="414" spans="1:5" s="232" customFormat="1" x14ac:dyDescent="0.35">
      <c r="A414" s="322"/>
      <c r="C414" s="234"/>
      <c r="D414" s="345"/>
      <c r="E414" s="345"/>
    </row>
    <row r="415" spans="1:5" s="232" customFormat="1" x14ac:dyDescent="0.35">
      <c r="A415" s="322"/>
      <c r="C415" s="234"/>
      <c r="D415" s="345"/>
      <c r="E415" s="345"/>
    </row>
    <row r="416" spans="1:5" s="232" customFormat="1" x14ac:dyDescent="0.35">
      <c r="A416" s="322"/>
      <c r="C416" s="234"/>
      <c r="D416" s="345"/>
      <c r="E416" s="345"/>
    </row>
    <row r="417" spans="1:5" s="232" customFormat="1" x14ac:dyDescent="0.35">
      <c r="A417" s="322"/>
      <c r="C417" s="234"/>
      <c r="D417" s="345"/>
      <c r="E417" s="345"/>
    </row>
    <row r="418" spans="1:5" s="232" customFormat="1" x14ac:dyDescent="0.35">
      <c r="A418" s="322"/>
      <c r="C418" s="234"/>
      <c r="D418" s="345"/>
      <c r="E418" s="345"/>
    </row>
    <row r="419" spans="1:5" s="232" customFormat="1" x14ac:dyDescent="0.35">
      <c r="A419" s="322"/>
      <c r="C419" s="234"/>
      <c r="D419" s="345"/>
      <c r="E419" s="345"/>
    </row>
    <row r="420" spans="1:5" s="232" customFormat="1" x14ac:dyDescent="0.35">
      <c r="A420" s="322"/>
      <c r="C420" s="234"/>
      <c r="D420" s="345"/>
      <c r="E420" s="345"/>
    </row>
    <row r="421" spans="1:5" s="232" customFormat="1" x14ac:dyDescent="0.35">
      <c r="A421" s="322"/>
      <c r="C421" s="234"/>
      <c r="D421" s="345"/>
      <c r="E421" s="345"/>
    </row>
    <row r="422" spans="1:5" s="232" customFormat="1" x14ac:dyDescent="0.35">
      <c r="A422" s="322"/>
      <c r="C422" s="234"/>
      <c r="D422" s="345"/>
      <c r="E422" s="345"/>
    </row>
    <row r="423" spans="1:5" s="232" customFormat="1" x14ac:dyDescent="0.35">
      <c r="A423" s="322"/>
      <c r="C423" s="234"/>
      <c r="D423" s="345"/>
      <c r="E423" s="345"/>
    </row>
    <row r="424" spans="1:5" s="232" customFormat="1" x14ac:dyDescent="0.35">
      <c r="A424" s="322"/>
      <c r="C424" s="234"/>
      <c r="D424" s="345"/>
      <c r="E424" s="345"/>
    </row>
    <row r="425" spans="1:5" s="232" customFormat="1" x14ac:dyDescent="0.35">
      <c r="A425" s="322"/>
      <c r="C425" s="234"/>
      <c r="D425" s="345"/>
      <c r="E425" s="345"/>
    </row>
    <row r="426" spans="1:5" s="232" customFormat="1" x14ac:dyDescent="0.35">
      <c r="A426" s="322"/>
      <c r="C426" s="234"/>
      <c r="D426" s="345"/>
      <c r="E426" s="345"/>
    </row>
    <row r="427" spans="1:5" s="232" customFormat="1" x14ac:dyDescent="0.35">
      <c r="A427" s="322"/>
      <c r="C427" s="234"/>
      <c r="D427" s="345"/>
      <c r="E427" s="345"/>
    </row>
    <row r="428" spans="1:5" s="232" customFormat="1" x14ac:dyDescent="0.35">
      <c r="A428" s="322"/>
      <c r="C428" s="234"/>
      <c r="D428" s="345"/>
      <c r="E428" s="345"/>
    </row>
    <row r="429" spans="1:5" s="232" customFormat="1" x14ac:dyDescent="0.35">
      <c r="A429" s="322"/>
      <c r="C429" s="234"/>
      <c r="D429" s="345"/>
      <c r="E429" s="345"/>
    </row>
    <row r="430" spans="1:5" s="232" customFormat="1" x14ac:dyDescent="0.35">
      <c r="A430" s="322"/>
      <c r="C430" s="234"/>
      <c r="D430" s="345"/>
      <c r="E430" s="345"/>
    </row>
    <row r="431" spans="1:5" s="232" customFormat="1" x14ac:dyDescent="0.35">
      <c r="A431" s="322"/>
      <c r="C431" s="234"/>
      <c r="D431" s="345"/>
      <c r="E431" s="345"/>
    </row>
    <row r="432" spans="1:5" s="232" customFormat="1" x14ac:dyDescent="0.35">
      <c r="A432" s="322"/>
      <c r="C432" s="234"/>
      <c r="D432" s="345"/>
      <c r="E432" s="345"/>
    </row>
    <row r="433" spans="1:5" s="232" customFormat="1" x14ac:dyDescent="0.35">
      <c r="A433" s="322"/>
      <c r="C433" s="234"/>
      <c r="D433" s="345"/>
      <c r="E433" s="345"/>
    </row>
    <row r="434" spans="1:5" s="232" customFormat="1" x14ac:dyDescent="0.35">
      <c r="A434" s="322"/>
      <c r="C434" s="234"/>
      <c r="D434" s="345"/>
      <c r="E434" s="345"/>
    </row>
    <row r="435" spans="1:5" s="232" customFormat="1" x14ac:dyDescent="0.35">
      <c r="A435" s="322"/>
      <c r="C435" s="234"/>
      <c r="D435" s="345"/>
      <c r="E435" s="345"/>
    </row>
    <row r="436" spans="1:5" s="232" customFormat="1" x14ac:dyDescent="0.35">
      <c r="A436" s="322"/>
      <c r="C436" s="234"/>
      <c r="D436" s="345"/>
      <c r="E436" s="345"/>
    </row>
    <row r="437" spans="1:5" s="232" customFormat="1" x14ac:dyDescent="0.35">
      <c r="A437" s="322"/>
      <c r="C437" s="234"/>
      <c r="D437" s="345"/>
      <c r="E437" s="345"/>
    </row>
    <row r="438" spans="1:5" s="232" customFormat="1" x14ac:dyDescent="0.35">
      <c r="A438" s="322"/>
      <c r="C438" s="234"/>
      <c r="D438" s="345"/>
      <c r="E438" s="345"/>
    </row>
    <row r="439" spans="1:5" s="232" customFormat="1" x14ac:dyDescent="0.35">
      <c r="A439" s="322"/>
      <c r="C439" s="234"/>
      <c r="D439" s="345"/>
      <c r="E439" s="345"/>
    </row>
    <row r="440" spans="1:5" s="232" customFormat="1" x14ac:dyDescent="0.35">
      <c r="A440" s="322"/>
      <c r="C440" s="234"/>
      <c r="D440" s="345"/>
      <c r="E440" s="345"/>
    </row>
    <row r="441" spans="1:5" s="232" customFormat="1" x14ac:dyDescent="0.35">
      <c r="A441" s="322"/>
      <c r="C441" s="234"/>
      <c r="D441" s="345"/>
      <c r="E441" s="345"/>
    </row>
    <row r="442" spans="1:5" s="232" customFormat="1" x14ac:dyDescent="0.35">
      <c r="A442" s="322"/>
      <c r="C442" s="234"/>
      <c r="D442" s="345"/>
      <c r="E442" s="345"/>
    </row>
    <row r="443" spans="1:5" s="232" customFormat="1" x14ac:dyDescent="0.35">
      <c r="A443" s="322"/>
      <c r="C443" s="234"/>
      <c r="D443" s="345"/>
      <c r="E443" s="345"/>
    </row>
    <row r="444" spans="1:5" s="232" customFormat="1" x14ac:dyDescent="0.35">
      <c r="A444" s="322"/>
      <c r="C444" s="234"/>
      <c r="D444" s="345"/>
      <c r="E444" s="345"/>
    </row>
    <row r="445" spans="1:5" s="232" customFormat="1" x14ac:dyDescent="0.35">
      <c r="A445" s="322"/>
      <c r="C445" s="234"/>
      <c r="D445" s="345"/>
      <c r="E445" s="345"/>
    </row>
    <row r="446" spans="1:5" s="232" customFormat="1" x14ac:dyDescent="0.35">
      <c r="A446" s="322"/>
      <c r="C446" s="234"/>
      <c r="D446" s="345"/>
      <c r="E446" s="345"/>
    </row>
    <row r="447" spans="1:5" s="232" customFormat="1" x14ac:dyDescent="0.35">
      <c r="A447" s="322"/>
      <c r="C447" s="234"/>
      <c r="D447" s="345"/>
      <c r="E447" s="345"/>
    </row>
    <row r="448" spans="1:5" s="232" customFormat="1" x14ac:dyDescent="0.35">
      <c r="A448" s="322"/>
      <c r="C448" s="234"/>
      <c r="D448" s="345"/>
      <c r="E448" s="345"/>
    </row>
    <row r="449" spans="1:5" s="232" customFormat="1" x14ac:dyDescent="0.35">
      <c r="A449" s="322"/>
      <c r="C449" s="234"/>
      <c r="D449" s="345"/>
      <c r="E449" s="345"/>
    </row>
    <row r="450" spans="1:5" s="232" customFormat="1" x14ac:dyDescent="0.35">
      <c r="A450" s="322"/>
      <c r="C450" s="234"/>
      <c r="D450" s="345"/>
      <c r="E450" s="345"/>
    </row>
    <row r="451" spans="1:5" s="232" customFormat="1" x14ac:dyDescent="0.35">
      <c r="A451" s="322"/>
      <c r="C451" s="234"/>
      <c r="D451" s="345"/>
      <c r="E451" s="345"/>
    </row>
    <row r="452" spans="1:5" s="232" customFormat="1" x14ac:dyDescent="0.35">
      <c r="A452" s="322"/>
      <c r="C452" s="234"/>
      <c r="D452" s="345"/>
      <c r="E452" s="345"/>
    </row>
    <row r="453" spans="1:5" s="232" customFormat="1" x14ac:dyDescent="0.35">
      <c r="A453" s="322"/>
      <c r="C453" s="234"/>
      <c r="D453" s="345"/>
      <c r="E453" s="345"/>
    </row>
    <row r="454" spans="1:5" s="232" customFormat="1" x14ac:dyDescent="0.35">
      <c r="A454" s="322"/>
      <c r="C454" s="234"/>
      <c r="D454" s="345"/>
      <c r="E454" s="345"/>
    </row>
    <row r="455" spans="1:5" s="232" customFormat="1" x14ac:dyDescent="0.35">
      <c r="A455" s="322"/>
      <c r="C455" s="234"/>
      <c r="D455" s="345"/>
      <c r="E455" s="345"/>
    </row>
    <row r="456" spans="1:5" s="232" customFormat="1" x14ac:dyDescent="0.35">
      <c r="A456" s="322"/>
      <c r="C456" s="234"/>
      <c r="D456" s="345"/>
      <c r="E456" s="345"/>
    </row>
    <row r="457" spans="1:5" s="232" customFormat="1" x14ac:dyDescent="0.35">
      <c r="A457" s="322"/>
      <c r="C457" s="234"/>
      <c r="D457" s="345"/>
      <c r="E457" s="345"/>
    </row>
    <row r="458" spans="1:5" s="232" customFormat="1" x14ac:dyDescent="0.35">
      <c r="A458" s="322"/>
      <c r="C458" s="234"/>
      <c r="D458" s="345"/>
      <c r="E458" s="345"/>
    </row>
    <row r="459" spans="1:5" s="232" customFormat="1" x14ac:dyDescent="0.35">
      <c r="A459" s="322"/>
      <c r="C459" s="234"/>
      <c r="D459" s="345"/>
      <c r="E459" s="345"/>
    </row>
    <row r="460" spans="1:5" s="232" customFormat="1" x14ac:dyDescent="0.35">
      <c r="A460" s="322"/>
      <c r="C460" s="234"/>
      <c r="D460" s="345"/>
      <c r="E460" s="345"/>
    </row>
    <row r="461" spans="1:5" s="232" customFormat="1" x14ac:dyDescent="0.35">
      <c r="A461" s="322"/>
      <c r="C461" s="234"/>
      <c r="D461" s="345"/>
      <c r="E461" s="345"/>
    </row>
    <row r="462" spans="1:5" s="232" customFormat="1" x14ac:dyDescent="0.35">
      <c r="A462" s="322"/>
      <c r="C462" s="234"/>
      <c r="D462" s="345"/>
      <c r="E462" s="345"/>
    </row>
    <row r="463" spans="1:5" s="232" customFormat="1" x14ac:dyDescent="0.35">
      <c r="A463" s="322"/>
      <c r="C463" s="234"/>
      <c r="D463" s="345"/>
      <c r="E463" s="345"/>
    </row>
    <row r="464" spans="1:5" s="232" customFormat="1" x14ac:dyDescent="0.35">
      <c r="A464" s="322"/>
      <c r="C464" s="234"/>
      <c r="D464" s="345"/>
      <c r="E464" s="345"/>
    </row>
    <row r="465" spans="1:5" s="232" customFormat="1" x14ac:dyDescent="0.35">
      <c r="A465" s="322"/>
      <c r="C465" s="234"/>
      <c r="D465" s="345"/>
      <c r="E465" s="345"/>
    </row>
    <row r="466" spans="1:5" s="232" customFormat="1" x14ac:dyDescent="0.35">
      <c r="A466" s="322"/>
      <c r="C466" s="234"/>
      <c r="D466" s="345"/>
      <c r="E466" s="345"/>
    </row>
    <row r="467" spans="1:5" s="232" customFormat="1" x14ac:dyDescent="0.35">
      <c r="A467" s="322"/>
      <c r="C467" s="234"/>
      <c r="D467" s="345"/>
      <c r="E467" s="345"/>
    </row>
    <row r="468" spans="1:5" s="232" customFormat="1" x14ac:dyDescent="0.35">
      <c r="A468" s="322"/>
      <c r="C468" s="234"/>
      <c r="D468" s="345"/>
      <c r="E468" s="345"/>
    </row>
    <row r="469" spans="1:5" s="232" customFormat="1" x14ac:dyDescent="0.35">
      <c r="A469" s="322"/>
      <c r="C469" s="234"/>
      <c r="D469" s="345"/>
      <c r="E469" s="345"/>
    </row>
    <row r="470" spans="1:5" s="232" customFormat="1" x14ac:dyDescent="0.35">
      <c r="A470" s="322"/>
      <c r="C470" s="234"/>
      <c r="D470" s="345"/>
      <c r="E470" s="345"/>
    </row>
    <row r="471" spans="1:5" s="232" customFormat="1" x14ac:dyDescent="0.35">
      <c r="A471" s="322"/>
      <c r="C471" s="234"/>
      <c r="D471" s="345"/>
      <c r="E471" s="34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TA819 Resource impact template</dc:title>
  <dc:creator/>
  <cp:lastModifiedBy/>
  <dcterms:created xsi:type="dcterms:W3CDTF">2022-08-16T07:49:02Z</dcterms:created>
  <dcterms:modified xsi:type="dcterms:W3CDTF">2022-10-19T11:09:32Z</dcterms:modified>
</cp:coreProperties>
</file>