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13_ncr:1_{8F80A2FF-E18B-4A2A-9326-72C2E43DA07E}" xr6:coauthVersionLast="47" xr6:coauthVersionMax="47" xr10:uidLastSave="{00000000-0000-0000-0000-000000000000}"/>
  <bookViews>
    <workbookView xWindow="-28920" yWindow="-27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 technologie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input'!$A$1:$L$25</definedName>
    <definedName name="_xlnm.Print_Area" localSheetId="1">Guide!$A$1:$E$22</definedName>
    <definedName name="_xlnm.Print_Area" localSheetId="2">'Population selection'!$B$10:$J$23</definedName>
    <definedName name="_xlnm.Print_Area" localSheetId="6">'Resource impact over time'!$A$1:$W$33</definedName>
    <definedName name="_xlnm.Print_Area" localSheetId="5">'Resource impact template'!$A$1:$I$21</definedName>
    <definedName name="_xlnm.Print_Area" localSheetId="7">'RI phasing over years'!#REF!</definedName>
    <definedName name="_xlnm.Print_Area" localSheetId="8">'RI uptake year 1'!#REF!</definedName>
    <definedName name="_xlnm.Print_Area" localSheetId="4">'Unit costs - technologies'!$A$1:$M$39</definedName>
    <definedName name="_xlnm.Print_Titles" localSheetId="3">'Assumptions input'!$1:$1</definedName>
    <definedName name="Text72" localSheetId="1">Guide!$C$23</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0" l="1"/>
  <c r="I26" i="40"/>
  <c r="H26" i="40"/>
  <c r="G26" i="40"/>
  <c r="D26" i="40"/>
  <c r="B26" i="40"/>
  <c r="E26" i="40"/>
  <c r="C26" i="40"/>
  <c r="C14" i="41"/>
  <c r="B28" i="42"/>
  <c r="L29" i="42"/>
  <c r="K29" i="42"/>
  <c r="J29" i="42"/>
  <c r="I29" i="42"/>
  <c r="H29" i="42"/>
  <c r="G29" i="42"/>
  <c r="F29" i="42"/>
  <c r="E29" i="42"/>
  <c r="D29" i="42"/>
  <c r="L28" i="42"/>
  <c r="K28" i="42"/>
  <c r="J28" i="42"/>
  <c r="I28" i="42"/>
  <c r="H28" i="42"/>
  <c r="G28" i="42"/>
  <c r="F28" i="42"/>
  <c r="E28" i="42"/>
  <c r="D28" i="42"/>
  <c r="C29" i="42"/>
  <c r="C28" i="42"/>
  <c r="B30" i="42"/>
  <c r="B24" i="42"/>
  <c r="B22" i="42"/>
  <c r="B12" i="41"/>
  <c r="B29" i="42" s="1"/>
  <c r="D12" i="41"/>
  <c r="C12" i="41"/>
  <c r="D11" i="41"/>
  <c r="D14" i="41" s="1"/>
  <c r="C11" i="41"/>
  <c r="D7" i="41"/>
  <c r="C7" i="41"/>
  <c r="D6" i="41"/>
  <c r="C6" i="41"/>
  <c r="D5" i="41"/>
  <c r="C5" i="41"/>
  <c r="A12" i="41"/>
  <c r="A13" i="41"/>
  <c r="A11" i="41"/>
  <c r="A6" i="41"/>
  <c r="A7" i="41"/>
  <c r="A5" i="41"/>
  <c r="G6" i="21"/>
  <c r="F6" i="21"/>
  <c r="A24" i="42"/>
  <c r="A30" i="42" s="1"/>
  <c r="A23" i="42"/>
  <c r="A29" i="42" s="1"/>
  <c r="A22" i="42"/>
  <c r="A28" i="42" s="1"/>
  <c r="C209" i="32"/>
  <c r="J10" i="21"/>
  <c r="L10" i="21" s="1"/>
  <c r="L11" i="21" s="1"/>
  <c r="N78" i="43" l="1"/>
  <c r="N76" i="43"/>
  <c r="D75" i="43"/>
  <c r="E75" i="43"/>
  <c r="F75" i="43"/>
  <c r="G75" i="43"/>
  <c r="H75" i="43"/>
  <c r="I75" i="43"/>
  <c r="J75" i="43"/>
  <c r="K75" i="43"/>
  <c r="L75" i="43"/>
  <c r="M75" i="43"/>
  <c r="N75" i="43"/>
  <c r="C75" i="43"/>
  <c r="L31" i="42" l="1"/>
  <c r="K31" i="42"/>
  <c r="J31" i="42"/>
  <c r="I31" i="42"/>
  <c r="H31" i="42"/>
  <c r="G31" i="42"/>
  <c r="F31" i="42"/>
  <c r="E31" i="42"/>
  <c r="D31" i="42"/>
  <c r="C31" i="42"/>
  <c r="R30" i="42"/>
  <c r="W30" i="42" s="1"/>
  <c r="Q30" i="42"/>
  <c r="V30" i="42" s="1"/>
  <c r="P30" i="42"/>
  <c r="U30" i="42" s="1"/>
  <c r="O30" i="42"/>
  <c r="T30" i="42" s="1"/>
  <c r="N30" i="42"/>
  <c r="S30" i="42" s="1"/>
  <c r="R29" i="42"/>
  <c r="W29" i="42" s="1"/>
  <c r="Q29" i="42"/>
  <c r="V29" i="42" s="1"/>
  <c r="P29" i="42"/>
  <c r="U29" i="42" s="1"/>
  <c r="O29" i="42"/>
  <c r="T29" i="42" s="1"/>
  <c r="N29" i="42"/>
  <c r="S29" i="42" s="1"/>
  <c r="R28" i="42"/>
  <c r="Q28" i="42"/>
  <c r="P28" i="42"/>
  <c r="O28" i="42"/>
  <c r="N28" i="42"/>
  <c r="N31" i="42" l="1"/>
  <c r="S28" i="42"/>
  <c r="S31" i="42" s="1"/>
  <c r="S37" i="42" s="1"/>
  <c r="O31" i="42"/>
  <c r="T28" i="42"/>
  <c r="T31" i="42" s="1"/>
  <c r="T37" i="42" s="1"/>
  <c r="P31" i="42"/>
  <c r="U28" i="42"/>
  <c r="U31" i="42" s="1"/>
  <c r="U37" i="42" s="1"/>
  <c r="Q31" i="42"/>
  <c r="V28" i="42"/>
  <c r="V31" i="42" s="1"/>
  <c r="V37" i="42" s="1"/>
  <c r="R31" i="42"/>
  <c r="W28" i="42"/>
  <c r="W31" i="42" s="1"/>
  <c r="W37" i="42" s="1"/>
  <c r="H13" i="41" l="1"/>
  <c r="G13" i="41"/>
  <c r="E13" i="41"/>
  <c r="H12" i="41"/>
  <c r="G12" i="41"/>
  <c r="E12" i="41"/>
  <c r="H11" i="41"/>
  <c r="G11" i="41"/>
  <c r="E11" i="41"/>
  <c r="E14" i="41" s="1"/>
  <c r="Y16" i="42"/>
  <c r="Z16" i="42"/>
  <c r="AA16" i="42"/>
  <c r="AB16" i="42"/>
  <c r="AC16" i="42"/>
  <c r="G14" i="41" l="1"/>
  <c r="H14" i="41"/>
  <c r="I11" i="41"/>
  <c r="I12" i="41"/>
  <c r="I13" i="41"/>
  <c r="I14" i="41" l="1"/>
  <c r="C15" i="32"/>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E7" i="41" l="1"/>
  <c r="G7" i="41"/>
  <c r="H7" i="41"/>
  <c r="I7" i="41" l="1"/>
  <c r="L22" i="44"/>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H5" i="41" l="1"/>
  <c r="E6" i="41"/>
  <c r="E5" i="41"/>
  <c r="G5" i="41"/>
  <c r="I5" i="41" l="1"/>
  <c r="A1" i="21" l="1"/>
  <c r="A1" i="41"/>
  <c r="A1" i="42"/>
  <c r="H6" i="21" l="1"/>
  <c r="J6" i="21" s="1"/>
  <c r="L6" i="21" s="1"/>
  <c r="L7" i="21"/>
  <c r="L12" i="21" l="1"/>
  <c r="B6" i="41"/>
  <c r="L539" i="32"/>
  <c r="K539" i="32"/>
  <c r="J539" i="32"/>
  <c r="E539" i="32" s="1"/>
  <c r="I539" i="32"/>
  <c r="D539" i="32" s="1"/>
  <c r="H539" i="32"/>
  <c r="G539" i="32"/>
  <c r="C539" i="32"/>
  <c r="B23" i="42" l="1"/>
  <c r="H6" i="41"/>
  <c r="G6" i="41"/>
  <c r="G8" i="41" s="1"/>
  <c r="G16" i="41" s="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8" i="41" l="1"/>
  <c r="H16" i="41" s="1"/>
  <c r="I6" i="41"/>
  <c r="I8" i="41" s="1"/>
  <c r="I16" i="41" s="1"/>
  <c r="H207" i="32"/>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4" i="42" l="1"/>
  <c r="L15" i="42" s="1"/>
  <c r="F14" i="42"/>
  <c r="F15" i="42" s="1"/>
  <c r="K14" i="42"/>
  <c r="K15" i="42" s="1"/>
  <c r="C14" i="42"/>
  <c r="C15" i="42" s="1"/>
  <c r="J14" i="42"/>
  <c r="J15" i="42" s="1"/>
  <c r="I14" i="42"/>
  <c r="I15" i="42" s="1"/>
  <c r="H14" i="42"/>
  <c r="H15" i="42" s="1"/>
  <c r="G14" i="42"/>
  <c r="G15" i="42" s="1"/>
  <c r="E14" i="42"/>
  <c r="E15" i="42" s="1"/>
  <c r="D14" i="42"/>
  <c r="D15" i="42" s="1"/>
  <c r="C16" i="40"/>
  <c r="C14" i="40"/>
  <c r="E14" i="40" s="1"/>
  <c r="D22" i="42" l="1"/>
  <c r="D23" i="42"/>
  <c r="D24" i="42"/>
  <c r="E22" i="42"/>
  <c r="E23" i="42"/>
  <c r="E24" i="42"/>
  <c r="G22" i="42"/>
  <c r="G23" i="42"/>
  <c r="G24" i="42"/>
  <c r="H22" i="42"/>
  <c r="H23" i="42"/>
  <c r="H24" i="42"/>
  <c r="I22" i="42"/>
  <c r="I23" i="42"/>
  <c r="O23" i="42" s="1"/>
  <c r="T23" i="42" s="1"/>
  <c r="I24" i="42"/>
  <c r="O24" i="42" s="1"/>
  <c r="T24" i="42" s="1"/>
  <c r="J22" i="42"/>
  <c r="J23" i="42"/>
  <c r="P23" i="42" s="1"/>
  <c r="U23" i="42" s="1"/>
  <c r="J24" i="42"/>
  <c r="P24" i="42" s="1"/>
  <c r="U24" i="42" s="1"/>
  <c r="C23" i="42"/>
  <c r="C24" i="42"/>
  <c r="C22" i="42"/>
  <c r="K22" i="42"/>
  <c r="K23" i="42"/>
  <c r="K24" i="42"/>
  <c r="F22" i="42"/>
  <c r="F23" i="42"/>
  <c r="F24" i="42"/>
  <c r="L22" i="42"/>
  <c r="L23" i="42"/>
  <c r="R23" i="42" s="1"/>
  <c r="W23" i="42" s="1"/>
  <c r="L24" i="42"/>
  <c r="R24" i="42" s="1"/>
  <c r="W24" i="42" s="1"/>
  <c r="H15" i="40"/>
  <c r="H16" i="40" s="1"/>
  <c r="E15" i="40"/>
  <c r="E16" i="40" s="1"/>
  <c r="K22" i="32"/>
  <c r="H14" i="40"/>
  <c r="L25" i="42" l="1"/>
  <c r="R22" i="42"/>
  <c r="F25" i="42"/>
  <c r="Q24" i="42"/>
  <c r="V24" i="42" s="1"/>
  <c r="Q23" i="42"/>
  <c r="V23" i="42" s="1"/>
  <c r="K25" i="42"/>
  <c r="Q22" i="42"/>
  <c r="C25" i="42"/>
  <c r="Y22" i="42"/>
  <c r="AF22" i="42"/>
  <c r="J25" i="42"/>
  <c r="P22" i="42"/>
  <c r="I25" i="42"/>
  <c r="O22" i="42"/>
  <c r="N24" i="42"/>
  <c r="S24" i="42" s="1"/>
  <c r="N23" i="42"/>
  <c r="S23" i="42" s="1"/>
  <c r="H25" i="42"/>
  <c r="N22" i="42"/>
  <c r="G25" i="42"/>
  <c r="AD22" i="42"/>
  <c r="E25" i="42"/>
  <c r="AB22" i="42"/>
  <c r="D25" i="42"/>
  <c r="AA22" i="42"/>
  <c r="J15" i="40"/>
  <c r="J16" i="40" s="1"/>
  <c r="H17" i="40"/>
  <c r="H18" i="40" s="1"/>
  <c r="H19" i="40" s="1"/>
  <c r="C17" i="40"/>
  <c r="C18" i="40" s="1"/>
  <c r="C19" i="40" s="1"/>
  <c r="C20" i="40" s="1"/>
  <c r="N25" i="42" l="1"/>
  <c r="S22" i="42"/>
  <c r="S25" i="42" s="1"/>
  <c r="Z22" i="42"/>
  <c r="O25" i="42"/>
  <c r="AA25" i="42" s="1"/>
  <c r="T22" i="42"/>
  <c r="T25" i="42" s="1"/>
  <c r="P25" i="42"/>
  <c r="AB25" i="42" s="1"/>
  <c r="U22" i="42"/>
  <c r="U25" i="42" s="1"/>
  <c r="AG22" i="42"/>
  <c r="AH22" i="42"/>
  <c r="Y25" i="42"/>
  <c r="Z25" i="42"/>
  <c r="AF25" i="42"/>
  <c r="Q25" i="42"/>
  <c r="V22" i="42"/>
  <c r="AC22" i="42"/>
  <c r="AC25" i="42"/>
  <c r="R25" i="42"/>
  <c r="AD25" i="42" s="1"/>
  <c r="W22" i="42"/>
  <c r="C24" i="40"/>
  <c r="C25" i="40"/>
  <c r="C23" i="40"/>
  <c r="H20" i="40"/>
  <c r="J14" i="40"/>
  <c r="J17" i="40" s="1"/>
  <c r="J18" i="40" s="1"/>
  <c r="J19" i="40" s="1"/>
  <c r="E17" i="40"/>
  <c r="E18" i="40" s="1"/>
  <c r="E19" i="40" s="1"/>
  <c r="E20" i="40" s="1"/>
  <c r="AI22" i="42" l="1"/>
  <c r="U33" i="42"/>
  <c r="U35" i="42"/>
  <c r="T33" i="42"/>
  <c r="T35" i="42"/>
  <c r="S33" i="42"/>
  <c r="S35" i="42"/>
  <c r="W25" i="42"/>
  <c r="AK25" i="42" s="1"/>
  <c r="AK22" i="42"/>
  <c r="V25" i="42"/>
  <c r="AJ22" i="42"/>
  <c r="AI25" i="42"/>
  <c r="AG25" i="42"/>
  <c r="AH25" i="42"/>
  <c r="AJ25" i="42"/>
  <c r="E24" i="40"/>
  <c r="E25" i="40"/>
  <c r="E23" i="40"/>
  <c r="H24" i="40"/>
  <c r="H25" i="40"/>
  <c r="H23" i="40"/>
  <c r="J20" i="40"/>
  <c r="V33" i="42" l="1"/>
  <c r="V35" i="42"/>
  <c r="W33" i="42"/>
  <c r="W35" i="42"/>
  <c r="J24" i="40"/>
  <c r="J25" i="40"/>
  <c r="J23"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<sst xmlns="http://schemas.openxmlformats.org/spreadsheetml/2006/main" count="1933" uniqueCount="775">
  <si>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</si>
  <si>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</si>
  <si>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</si>
  <si>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</si>
  <si>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</si>
  <si>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</si>
  <si>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</si>
  <si>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</si>
  <si>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</si>
  <si>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</si>
  <si>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</si>
  <si>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</si>
  <si>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</si>
  <si>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</si>
  <si>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2022.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</si>
  <si>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</si>
  <si>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</si>
  <si>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</si>
  <si>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</si>
  <si>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</si>
  <si>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</si>
  <si>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</si>
  <si>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</si>
  <si>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</si>
  <si>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</si>
  <si>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</si>
  <si>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</si>
  <si>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</si>
  <si>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</si>
  <si>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</si>
  <si>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</si>
  <si>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</si>
  <si>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</si>
  <si>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</si>
  <si>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</si>
  <si>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</si>
  <si>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</si>
  <si>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</si>
  <si>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</si>
  <si>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</si>
  <si>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</si>
  <si>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</si>
  <si>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</si>
  <si>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</si>
  <si>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</si>
  <si>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</si>
  <si>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</si>
  <si>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</si>
  <si>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</si>
  <si>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</si>
  <si>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</si>
  <si>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</si>
  <si>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</si>
  <si>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</si>
  <si>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</si>
  <si>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</si>
  <si>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</si>
  <si>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</si>
  <si>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</si>
  <si>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</si>
  <si>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</si>
  <si>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</si>
  <si>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</si>
  <si>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</si>
  <si>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</si>
  <si>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</si>
  <si>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</si>
  <si>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</si>
  <si>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</si>
  <si>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</si>
  <si>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</si>
  <si>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</si>
  <si>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</si>
  <si>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</si>
  <si>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</si>
  <si>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</si>
  <si>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</si>
  <si>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</si>
  <si>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</si>
  <si>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</si>
  <si>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</si>
  <si>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</si>
  <si>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</si>
  <si>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</si>
  <si>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</si>
  <si>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</si>
  <si>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</si>
  <si>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</si>
  <si>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</si>
  <si>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</si>
  <si>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</si>
  <si>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</si>
  <si>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</si>
  <si>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</si>
  <si>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</si>
  <si>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</si>
  <si>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</si>
  <si>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</si>
  <si>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</si>
  <si>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</si>
  <si>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</si>
  <si>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</si>
  <si>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</si>
  <si>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</si>
  <si>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</si>
  <si>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</si>
  <si>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</si>
  <si>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</si>
  <si>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</si>
  <si>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</si>
  <si>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</si>
  <si>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</si>
  <si>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</si>
  <si>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</si>
  <si>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</si>
  <si>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</si>
  <si>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</si>
  <si>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</si>
  <si>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</si>
  <si>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</si>
  <si>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</si>
  <si>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</si>
  <si>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</si>
  <si>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</si>
  <si>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</si>
  <si>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</si>
  <si>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</si>
  <si>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</si>
  <si>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</si>
  <si>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</si>
  <si>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</si>
  <si>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</si>
  <si>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</si>
  <si>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</si>
  <si>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</si>
  <si>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</si>
  <si>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</si>
  <si>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</si>
  <si>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</si>
  <si>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</si>
  <si>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</si>
  <si>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</si>
  <si>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</si>
  <si>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</si>
  <si>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</si>
  <si>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</si>
  <si>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</si>
  <si>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</si>
  <si>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</si>
  <si>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</si>
  <si>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</si>
  <si>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</si>
  <si>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</si>
  <si>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</si>
  <si>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</si>
  <si>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</si>
  <si>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</si>
  <si>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</si>
  <si>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</si>
  <si>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</si>
  <si>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</si>
  <si>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</si>
  <si>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</si>
  <si>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</si>
  <si>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</si>
  <si>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</si>
  <si>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</si>
  <si>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</si>
  <si>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</si>
  <si>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</si>
  <si>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</si>
  <si>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</si>
  <si>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</si>
  <si>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</si>
  <si>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</si>
  <si>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</si>
  <si>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</si>
  <si>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</si>
  <si>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</si>
  <si>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</si>
  <si>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</si>
  <si>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</si>
  <si>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</si>
  <si>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</si>
  <si>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</si>
  <si>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</si>
  <si>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</si>
  <si>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</si>
  <si>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</si>
  <si>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</si>
  <si>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</si>
  <si>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</si>
  <si>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</si>
  <si>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</si>
  <si>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</si>
  <si>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</si>
  <si>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</si>
  <si>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</si>
  <si>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</si>
  <si>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</si>
  <si>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</si>
  <si>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</si>
  <si>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</si>
  <si>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</si>
  <si>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</si>
  <si>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</si>
  <si>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</si>
  <si>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</si>
  <si>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</si>
  <si>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</si>
  <si>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</si>
  <si>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</si>
  <si>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</si>
  <si>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</si>
  <si>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</si>
  <si>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</si>
  <si>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</si>
  <si>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</si>
  <si>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</si>
  <si>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</si>
  <si>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</si>
  <si>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</si>
  <si>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</si>
  <si>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</si>
  <si>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</si>
  <si>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</si>
  <si>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</si>
  <si>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</si>
  <si>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</si>
  <si>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</si>
  <si>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</si>
  <si>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</si>
  <si>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</si>
  <si>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</si>
  <si>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</si>
  <si>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</si>
  <si>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</si>
  <si>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</si>
  <si>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</si>
  <si>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</si>
  <si>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</si>
  <si>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</si>
  <si>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</si>
  <si>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</si>
  <si>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</si>
  <si>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</si>
  <si>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</si>
  <si>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</si>
  <si>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</si>
  <si>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</si>
  <si>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</si>
  <si>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</si>
  <si>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</si>
  <si>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</si>
  <si>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</si>
  <si>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</si>
  <si>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</si>
  <si>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</si>
  <si>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</si>
  <si>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</si>
  <si>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</si>
  <si>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</si>
  <si>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</si>
  <si>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</si>
  <si>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</si>
  <si>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</si>
  <si>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</si>
  <si>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</si>
  <si>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</si>
  <si>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</si>
  <si>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</si>
  <si>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</si>
  <si>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</si>
  <si>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</si>
  <si>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</si>
  <si>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</si>
  <si>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</si>
  <si>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</si>
  <si>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</si>
  <si>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</si>
  <si>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</si>
  <si>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</si>
  <si>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</si>
  <si>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</si>
  <si>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</si>
  <si>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</si>
  <si>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</si>
  <si>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</si>
  <si>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</si>
  <si>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</si>
  <si>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</si>
  <si>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</si>
  <si>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</si>
  <si>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</si>
  <si>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</si>
  <si>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</si>
  <si>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</si>
  <si>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</si>
  <si>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</si>
  <si>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</si>
  <si>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</si>
  <si>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</si>
  <si>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</si>
  <si>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</si>
  <si>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</si>
  <si>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</si>
  <si>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</si>
  <si>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</si>
  <si>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</si>
  <si>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</si>
  <si>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</si>
  <si>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</si>
  <si>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</si>
  <si>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</si>
  <si>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</si>
  <si>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</si>
  <si>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</si>
  <si>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</si>
  <si>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</si>
  <si>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</si>
  <si>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</si>
  <si>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</si>
  <si>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</si>
  <si>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</si>
  <si>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</si>
  <si>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</si>
  <si>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</si>
  <si>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</si>
  <si>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</si>
  <si>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</si>
  <si>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</si>
  <si>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</si>
  <si>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</si>
  <si>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</si>
  <si>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</si>
  <si>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</si>
  <si>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</si>
  <si>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</si>
  <si>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</si>
  <si>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</si>
  <si>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</si>
  <si>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</si>
  <si>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</si>
  <si>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</si>
  <si>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</si>
  <si>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</si>
  <si>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</si>
  <si>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</si>
  <si>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</si>
  <si>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</si>
  <si>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</si>
  <si>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</si>
  <si>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</si>
  <si>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</si>
  <si>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</si>
  <si>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</si>
  <si>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</si>
  <si>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</si>
  <si>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</si>
  <si>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</si>
  <si>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</si>
  <si>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</si>
  <si>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</si>
  <si>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</si>
  <si>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</si>
  <si>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</si>
  <si>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</si>
  <si>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</si>
  <si>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</si>
  <si>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</si>
  <si>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</si>
  <si>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</si>
  <si>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</si>
  <si>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</si>
  <si>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</si>
  <si>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</si>
  <si>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</si>
  <si>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</si>
  <si>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</si>
  <si>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</si>
  <si>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</si>
  <si>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</si>
  <si>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</si>
  <si>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</si>
  <si>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</si>
  <si>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</si>
  <si>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</si>
  <si>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</si>
  <si>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</si>
  <si>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</si>
  <si>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</si>
  <si>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</si>
  <si>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</si>
  <si>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</si>
  <si>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</si>
  <si>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</si>
  <si>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</si>
  <si>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</si>
  <si>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</si>
  <si>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</si>
  <si>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</si>
  <si>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</si>
  <si>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</si>
  <si>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</si>
  <si>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</si>
  <si>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</si>
  <si>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</si>
  <si>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</si>
  <si>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</si>
  <si>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</si>
  <si>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</si>
  <si>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</si>
  <si>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</si>
  <si>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</si>
  <si>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</si>
  <si>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</si>
  <si>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</si>
  <si>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</si>
  <si>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</si>
  <si>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</si>
  <si>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</si>
  <si>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</si>
  <si>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</si>
  <si>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</si>
  <si>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</si>
  <si>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</si>
  <si>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</si>
  <si>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</si>
  <si>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</si>
  <si>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</si>
  <si>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</si>
  <si>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</si>
  <si>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</si>
  <si>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</si>
  <si>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</si>
  <si>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</si>
  <si>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</si>
  <si>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</si>
  <si>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</si>
  <si>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</si>
  <si>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</si>
  <si>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</si>
  <si>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</si>
  <si>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</si>
  <si>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</si>
  <si>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</si>
  <si>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</si>
  <si>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</si>
  <si>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</si>
  <si>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</si>
  <si>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</si>
  <si>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</si>
  <si>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</si>
  <si>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</si>
  <si>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</si>
  <si>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</si>
  <si>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</si>
  <si>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</si>
  <si>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</si>
  <si>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</si>
  <si>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</si>
  <si>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</si>
  <si>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</si>
  <si>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</si>
  <si>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</si>
  <si>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</si>
  <si>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</si>
  <si>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</si>
  <si>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</si>
  <si>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</si>
  <si>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</si>
  <si>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</si>
  <si>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</si>
  <si>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</si>
  <si>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</si>
  <si>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</si>
  <si>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</si>
  <si>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</si>
  <si>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</si>
  <si>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</si>
  <si>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</si>
  <si>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</si>
  <si>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</si>
  <si>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</si>
  <si>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</si>
  <si>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</si>
  <si>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</si>
  <si>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</si>
  <si>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</si>
  <si>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</si>
  <si>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</si>
  <si>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</si>
  <si>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</si>
  <si>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</si>
  <si>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</si>
  <si>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</si>
  <si>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</si>
  <si>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</si>
  <si>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</si>
  <si>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</si>
  <si>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</si>
  <si>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</si>
  <si>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</si>
  <si>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</si>
  <si>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</si>
  <si>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</si>
  <si>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</si>
  <si>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</si>
  <si>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</si>
  <si>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</si>
  <si>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</si>
  <si>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</si>
  <si>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</si>
  <si>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</si>
  <si>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</si>
  <si>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</si>
  <si>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</si>
  <si>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</si>
  <si>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</si>
  <si>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</si>
  <si>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</si>
  <si>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</si>
  <si>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</si>
  <si>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</si>
  <si>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</si>
  <si>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</si>
  <si>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</si>
  <si>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</si>
  <si>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</si>
  <si>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</si>
  <si>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</si>
  <si>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</si>
  <si>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</si>
  <si>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</si>
  <si>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</si>
  <si>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</si>
  <si>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</si>
  <si>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</si>
  <si>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</si>
  <si>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</si>
  <si>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</si>
  <si>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</si>
  <si>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</si>
  <si>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</si>
  <si>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</si>
  <si>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</si>
  <si>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</si>
  <si>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</si>
  <si>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</si>
  <si>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</si>
  <si>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</si>
  <si>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</si>
  <si>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</si>
  <si>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</si>
  <si>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</si>
  <si>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</si>
  <si>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</si>
  <si>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</si>
  <si>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</si>
  <si>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</si>
  <si>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</si>
  <si>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</si>
  <si>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</si>
  <si>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</si>
  <si>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</si>
  <si>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</si>
  <si>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</si>
  <si>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</si>
  <si>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</si>
  <si>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</si>
  <si>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</si>
  <si>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</si>
  <si>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</si>
  <si>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</si>
  <si>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</si>
  <si>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</si>
  <si>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</si>
  <si>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</si>
  <si>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</si>
  <si>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</si>
  <si>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</si>
  <si>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</si>
  <si>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</si>
  <si>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</si>
  <si>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</si>
  <si>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</si>
  <si>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</si>
  <si>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</si>
  <si>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</si>
  <si>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</si>
  <si>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</si>
  <si>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</si>
  <si>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</si>
  <si>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</si>
  <si>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</si>
  <si>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</si>
  <si>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</si>
  <si>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</si>
  <si>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</si>
  <si>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</si>
  <si>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</si>
  <si>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</si>
  <si>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</si>
  <si>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</si>
  <si>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</si>
  <si>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</si>
  <si>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</si>
  <si>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Pembrolizumab plus chemotherapy with or without bevacizumab for persistent, recurrent or metastatic cervical cancer (rapid review of TA885)</t>
  </si>
  <si>
    <t>Assumptions input</t>
  </si>
  <si>
    <t>Notes:</t>
  </si>
  <si>
    <r>
      <rPr>
        <sz val="11"/>
        <rFont val="Arial"/>
        <family val="2"/>
      </rPr>
      <t>The guidance covers</t>
    </r>
    <r>
      <rPr>
        <b/>
        <sz val="11"/>
        <color rgb="FFFF0000"/>
        <rFont val="Arial"/>
        <family val="2"/>
      </rPr>
      <t xml:space="preserve"> age group covered by guidance</t>
    </r>
  </si>
  <si>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</si>
  <si>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</si>
  <si>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</si>
  <si>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</si>
  <si>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</si>
  <si>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</si>
  <si>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</si>
  <si>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</si>
  <si>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</si>
  <si>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</si>
  <si>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</si>
  <si>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</si>
  <si>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Adult population</t>
  </si>
  <si>
    <t>Office for National Statistics, see population data below. Population uplifted from baseline 2020 population.</t>
  </si>
  <si>
    <r>
      <rPr>
        <b/>
        <sz val="11"/>
        <color rgb="FFFF0000"/>
        <rFont val="Arial"/>
        <family val="2"/>
      </rPr>
      <t>Adults</t>
    </r>
    <r>
      <rPr>
        <sz val="11"/>
        <color theme="1"/>
        <rFont val="Arial"/>
        <family val="2"/>
      </rPr>
      <t xml:space="preserve"> forecast at 2026/27</t>
    </r>
  </si>
  <si>
    <t>Incidence of cervical cancer</t>
  </si>
  <si>
    <r>
      <t xml:space="preserve">Cancer Registrations Statistics, England 2021- First release, counts only - NHS Digital 
</t>
    </r>
    <r>
      <rPr>
        <sz val="11"/>
        <rFont val="Calibri"/>
        <family val="2"/>
      </rPr>
      <t>2021 numbers uplifted to 2026/27 population</t>
    </r>
  </si>
  <si>
    <t>Proportion with stage III or IV disease</t>
  </si>
  <si>
    <t>NHSE Expert input</t>
  </si>
  <si>
    <t>Proportion who express PD-L1 with a CPS &gt;=1</t>
  </si>
  <si>
    <t>Proportion suitable for chemotherapy</t>
  </si>
  <si>
    <t>Proportion treated with pembrolizumab + chemotherapy (with or without bevicizumab) CDF</t>
  </si>
  <si>
    <t>Proportion treated with pembrolizumab + chemotherapy (with or without bevicizumab) Routine commissioning</t>
  </si>
  <si>
    <t>Proportion treated with chemotherapy (with or without bevicizumab)</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</si>
  <si>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</si>
  <si>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</si>
  <si>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</si>
  <si>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</si>
  <si>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</si>
  <si>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</si>
  <si>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</si>
  <si>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</si>
  <si>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</si>
  <si>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</si>
  <si>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Pembrolizumab, intravenous</t>
  </si>
  <si>
    <t>Drug costs</t>
  </si>
  <si>
    <t>Dosage required per cycle (mg)</t>
  </si>
  <si>
    <t>Number of 100 mg vials required per cycle</t>
  </si>
  <si>
    <t>Number of cycles (local input)</t>
  </si>
  <si>
    <t>Number of vials for cycles</t>
  </si>
  <si>
    <t>Cost per vial (local input)</t>
  </si>
  <si>
    <t>Treatment cost</t>
  </si>
  <si>
    <t>VAT</t>
  </si>
  <si>
    <t>Total cost of treatment</t>
  </si>
  <si>
    <t>200mg every 3 weeks or 400mg every 6 weeks</t>
  </si>
  <si>
    <t>Drug cost</t>
  </si>
  <si>
    <t>Administration costs</t>
  </si>
  <si>
    <t>Number of cycles</t>
  </si>
  <si>
    <t>Cost per administration (local input)</t>
  </si>
  <si>
    <t>SB13Z Deliver more complex parenteral chemotherapy at first Attendance</t>
  </si>
  <si>
    <t>Administration cost</t>
  </si>
  <si>
    <t>Drug and administration cost</t>
  </si>
  <si>
    <t>Administration costs based on 2023-25 National Tariff Payment System</t>
  </si>
  <si>
    <t>https://www.england.nhs.uk/pay-syst/national-tariff/national-tariff-payment-system/#National-Tariff-Payment-System</t>
  </si>
  <si>
    <t>Pembrolizumab is available with a discount to the list price that is commercial in confidence, the discounted price can be obtained by contacting the manufacturer and entered into the blue cells above.</t>
  </si>
  <si>
    <t>Administration and dosage is assumed to be based on 400mg every 6 weeks, this can be amended to 200mg every 3 weeks by halving the dose and doubling the cycles.</t>
  </si>
  <si>
    <t xml:space="preserve">No costs are included for chemotherapy or bevicizumab as these will happen with or without pembrolizumab, if pembrolizumab was not recommended the use of chemoptherapy (with or </t>
  </si>
  <si>
    <t>without bevicizumab) would not be affected, pembrolizumab is purely an add-on to these existing therapies.</t>
  </si>
  <si>
    <t>Resource impact template</t>
  </si>
  <si>
    <t>Drugs cost</t>
  </si>
  <si>
    <t>Unit cost (local input)</t>
  </si>
  <si>
    <t>Activity current practice</t>
  </si>
  <si>
    <t>Activity future practice</t>
  </si>
  <si>
    <t>Activity change</t>
  </si>
  <si>
    <t>Cost of current practice</t>
  </si>
  <si>
    <t>Cost of future practice</t>
  </si>
  <si>
    <t>Impact of change on cost</t>
  </si>
  <si>
    <t>Total drug cost</t>
  </si>
  <si>
    <t>Total admin cost</t>
  </si>
  <si>
    <t>Total impact all recommendations</t>
  </si>
  <si>
    <t>Cash impact</t>
  </si>
  <si>
    <t>Capacity impact (non-cash/cash)</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</si>
  <si>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</si>
  <si>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</si>
  <si>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</si>
  <si>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</si>
  <si>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</si>
  <si>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</si>
  <si>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</si>
  <si>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</si>
  <si>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</si>
  <si>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</si>
  <si>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</si>
  <si>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</si>
  <si>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</si>
  <si>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</si>
  <si>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</si>
  <si>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</si>
  <si>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</si>
  <si>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</si>
  <si>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</si>
  <si>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</si>
  <si>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</si>
  <si>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</si>
  <si>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</si>
  <si>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</si>
  <si>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</si>
  <si>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</si>
  <si>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</si>
  <si>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</si>
  <si>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</si>
  <si>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Uptake of pembrolizumab + chemotherapy (with or without bevicizumab) CDF</t>
  </si>
  <si>
    <t>Uptake of pembrolizumab + chemotherapy (with or without bevicizumab) routine commissioning</t>
  </si>
  <si>
    <t>Uptake of chemotherapy (with or without bevicizumab)</t>
  </si>
  <si>
    <t>Total drugs cost</t>
  </si>
  <si>
    <t>Total administration cost</t>
  </si>
  <si>
    <t>Total all recommendations (£'000)</t>
  </si>
  <si>
    <t>Cash impact (£'000)</t>
  </si>
  <si>
    <t>Capacity impact (non-cash/cash) (£'000)</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</si>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</sst>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quot;£&quot;#,##0.00"/>
    <numFmt numFmtId="166" formatCode="&quot;£&quot;#,##0"/>
    <numFmt numFmtId="167" formatCode="_-* #,##0_-;\-* #,##0_-;_-* &quot;-&quot;??_-;_-@_-"/>
    <numFmt numFmtId="168" formatCode="0.0%"/>
    <numFmt numFmtId="169" formatCode="0.0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9"/>
      <name val="Arial"/>
      <family val="2"/>
    </font>
    <font>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right style="thin">
        <color rgb="FF000000"/>
      </right>
      <top style="medium">
        <color rgb="FF000000"/>
      </top>
      <bottom style="medium">
        <color rgb="FF000000"/>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2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7"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7"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7"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7"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7"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6" fontId="2" fillId="0" borderId="11" xfId="82" applyNumberFormat="1" applyBorder="1"/>
    <xf numFmtId="0" fontId="2" fillId="0" borderId="0" xfId="82" applyAlignment="1">
      <alignment vertical="top"/>
    </xf>
    <xf numFmtId="166" fontId="5" fillId="0" borderId="11" xfId="82" applyNumberFormat="1" applyFont="1" applyBorder="1"/>
    <xf numFmtId="3" fontId="2" fillId="0" borderId="0" xfId="82" applyNumberFormat="1"/>
    <xf numFmtId="166" fontId="2" fillId="0" borderId="0" xfId="82" applyNumberFormat="1"/>
    <xf numFmtId="166"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32" fillId="0" borderId="0" xfId="72" applyFill="1" applyAlignment="1" applyProtection="1"/>
    <xf numFmtId="0" fontId="8" fillId="24" borderId="66"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6" fontId="54" fillId="0" borderId="0" xfId="0" applyNumberFormat="1" applyFont="1"/>
    <xf numFmtId="0" fontId="54" fillId="0" borderId="0" xfId="0" applyFont="1"/>
    <xf numFmtId="3" fontId="54" fillId="0" borderId="0" xfId="0" applyNumberFormat="1" applyFont="1"/>
    <xf numFmtId="166"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6"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2"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6" fontId="33" fillId="25" borderId="39" xfId="0" applyNumberFormat="1" applyFont="1" applyFill="1" applyBorder="1" applyAlignment="1">
      <alignment horizontal="right"/>
    </xf>
    <xf numFmtId="166" fontId="33" fillId="25" borderId="15" xfId="0" applyNumberFormat="1" applyFont="1" applyFill="1" applyBorder="1" applyAlignment="1">
      <alignment horizontal="right"/>
    </xf>
    <xf numFmtId="166"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4" xfId="0" applyFont="1" applyFill="1" applyBorder="1" applyAlignment="1">
      <alignment horizontal="center" wrapText="1"/>
    </xf>
    <xf numFmtId="0" fontId="37" fillId="27" borderId="33" xfId="0" applyFont="1" applyFill="1" applyBorder="1" applyAlignment="1">
      <alignment horizontal="center" wrapText="1"/>
    </xf>
    <xf numFmtId="0" fontId="52" fillId="27" borderId="75"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0"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64"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9" xfId="0" applyFont="1" applyFill="1" applyBorder="1"/>
    <xf numFmtId="0" fontId="33" fillId="0" borderId="77" xfId="0" applyFont="1" applyBorder="1"/>
    <xf numFmtId="0" fontId="33" fillId="25" borderId="75" xfId="0" applyFont="1" applyFill="1" applyBorder="1"/>
    <xf numFmtId="0" fontId="33" fillId="0" borderId="75"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5" xfId="92" applyFont="1" applyFill="1" applyBorder="1" applyAlignment="1">
      <alignment horizontal="center"/>
    </xf>
    <xf numFmtId="9" fontId="54" fillId="41" borderId="0" xfId="92" applyFont="1" applyFill="1" applyAlignment="1">
      <alignment horizontal="center"/>
    </xf>
    <xf numFmtId="9" fontId="54" fillId="41" borderId="75"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5" xfId="92" applyNumberFormat="1" applyFont="1" applyFill="1" applyBorder="1" applyAlignment="1">
      <alignment horizontal="right"/>
    </xf>
    <xf numFmtId="9" fontId="38" fillId="41" borderId="75" xfId="92" applyFont="1" applyFill="1" applyBorder="1" applyAlignment="1">
      <alignment horizontal="right"/>
    </xf>
    <xf numFmtId="168" fontId="38" fillId="41" borderId="75" xfId="92" applyNumberFormat="1" applyFont="1" applyFill="1" applyBorder="1" applyAlignment="1">
      <alignment horizontal="right"/>
    </xf>
    <xf numFmtId="0" fontId="54" fillId="41" borderId="75" xfId="0" applyFont="1" applyFill="1" applyBorder="1"/>
    <xf numFmtId="0" fontId="38" fillId="41" borderId="78"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6"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6"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6" fontId="54" fillId="25" borderId="0" xfId="0" applyNumberFormat="1" applyFont="1" applyFill="1" applyAlignment="1">
      <alignment horizontal="left"/>
    </xf>
    <xf numFmtId="9" fontId="54" fillId="25" borderId="0" xfId="92" applyFont="1" applyFill="1"/>
    <xf numFmtId="166" fontId="33" fillId="25" borderId="0" xfId="0" applyNumberFormat="1" applyFont="1" applyFill="1"/>
    <xf numFmtId="168" fontId="33" fillId="25" borderId="0" xfId="0" applyNumberFormat="1" applyFont="1" applyFill="1" applyAlignment="1">
      <alignment wrapText="1"/>
    </xf>
    <xf numFmtId="166"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6"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6" fontId="53" fillId="0" borderId="0" xfId="0" applyNumberFormat="1" applyFont="1" applyAlignment="1">
      <alignment horizontal="right"/>
    </xf>
    <xf numFmtId="166" fontId="53" fillId="0" borderId="0" xfId="0" applyNumberFormat="1" applyFont="1"/>
    <xf numFmtId="3" fontId="33" fillId="0" borderId="57" xfId="0" applyNumberFormat="1" applyFont="1" applyBorder="1"/>
    <xf numFmtId="166" fontId="33" fillId="24" borderId="67" xfId="0" applyNumberFormat="1" applyFont="1" applyFill="1" applyBorder="1" applyAlignment="1">
      <alignment horizontal="right"/>
    </xf>
    <xf numFmtId="3" fontId="33" fillId="24" borderId="66" xfId="0" applyNumberFormat="1" applyFont="1" applyFill="1" applyBorder="1"/>
    <xf numFmtId="166" fontId="37" fillId="24" borderId="67"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6" fontId="37" fillId="28" borderId="28" xfId="0" applyNumberFormat="1" applyFont="1" applyFill="1" applyBorder="1" applyAlignment="1">
      <alignment vertical="center"/>
    </xf>
    <xf numFmtId="166" fontId="37" fillId="28" borderId="29" xfId="0" applyNumberFormat="1" applyFont="1" applyFill="1" applyBorder="1" applyAlignment="1">
      <alignment vertical="center"/>
    </xf>
    <xf numFmtId="166" fontId="33" fillId="0" borderId="0" xfId="0" applyNumberFormat="1" applyFont="1" applyAlignment="1">
      <alignment horizontal="right"/>
    </xf>
    <xf numFmtId="166"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37" borderId="73"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5" xfId="0" applyFont="1" applyFill="1" applyBorder="1" applyAlignment="1">
      <alignment horizontal="center" wrapText="1"/>
    </xf>
    <xf numFmtId="166"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3"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2" xfId="0" applyNumberFormat="1" applyFont="1" applyFill="1" applyBorder="1"/>
    <xf numFmtId="166" fontId="33" fillId="24" borderId="22" xfId="0" applyNumberFormat="1" applyFont="1" applyFill="1" applyBorder="1" applyAlignment="1">
      <alignment horizontal="center" wrapText="1"/>
    </xf>
    <xf numFmtId="166" fontId="37" fillId="24" borderId="60" xfId="0" applyNumberFormat="1" applyFont="1" applyFill="1" applyBorder="1"/>
    <xf numFmtId="166" fontId="37" fillId="28" borderId="20" xfId="0" applyNumberFormat="1" applyFont="1" applyFill="1" applyBorder="1" applyAlignment="1">
      <alignment vertical="center"/>
    </xf>
    <xf numFmtId="3" fontId="33" fillId="24" borderId="60"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3" fontId="33" fillId="0" borderId="61" xfId="0" applyNumberFormat="1" applyFont="1" applyBorder="1" applyAlignment="1">
      <alignment vertical="center"/>
    </xf>
    <xf numFmtId="166"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5" fontId="2" fillId="0" borderId="10" xfId="82" applyNumberFormat="1" applyBorder="1" applyAlignment="1">
      <alignment horizontal="right"/>
    </xf>
    <xf numFmtId="166" fontId="5" fillId="0" borderId="30" xfId="82" applyNumberFormat="1" applyFont="1" applyBorder="1"/>
    <xf numFmtId="166" fontId="5" fillId="0" borderId="0" xfId="82" applyNumberFormat="1" applyFont="1" applyAlignment="1">
      <alignment horizontal="left"/>
    </xf>
    <xf numFmtId="166" fontId="5" fillId="0" borderId="18" xfId="82" applyNumberFormat="1" applyFont="1" applyBorder="1" applyAlignment="1">
      <alignment horizontal="right"/>
    </xf>
    <xf numFmtId="166" fontId="5" fillId="0" borderId="42" xfId="82" applyNumberFormat="1" applyFont="1" applyBorder="1" applyAlignment="1">
      <alignment horizontal="left"/>
    </xf>
    <xf numFmtId="166"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6"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6" fontId="33" fillId="0" borderId="17" xfId="0" applyNumberFormat="1" applyFont="1" applyBorder="1" applyAlignment="1">
      <alignment vertical="center"/>
    </xf>
    <xf numFmtId="166" fontId="33" fillId="0" borderId="11" xfId="0" applyNumberFormat="1" applyFont="1" applyBorder="1" applyAlignment="1">
      <alignment vertical="center"/>
    </xf>
    <xf numFmtId="166" fontId="33" fillId="0" borderId="12" xfId="0" applyNumberFormat="1" applyFont="1" applyBorder="1" applyAlignment="1">
      <alignment vertical="center"/>
    </xf>
    <xf numFmtId="166" fontId="53" fillId="0" borderId="0" xfId="0" applyNumberFormat="1" applyFont="1" applyAlignment="1">
      <alignment vertical="center"/>
    </xf>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2" xfId="0" applyNumberFormat="1" applyFont="1" applyFill="1" applyBorder="1" applyAlignment="1">
      <alignment horizontal="center" wrapText="1"/>
    </xf>
    <xf numFmtId="0" fontId="70" fillId="0" borderId="0" xfId="72" applyFont="1" applyFill="1" applyAlignment="1" applyProtection="1"/>
    <xf numFmtId="3" fontId="2" fillId="41" borderId="11" xfId="82" applyNumberFormat="1" applyFill="1" applyBorder="1" applyAlignment="1">
      <alignment horizontal="right"/>
    </xf>
    <xf numFmtId="165" fontId="2" fillId="41" borderId="11" xfId="82" applyNumberFormat="1" applyFill="1" applyBorder="1"/>
    <xf numFmtId="9" fontId="2" fillId="41" borderId="11" xfId="92" applyFont="1" applyFill="1" applyBorder="1"/>
    <xf numFmtId="166"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5" fontId="2" fillId="0" borderId="0" xfId="82" applyNumberFormat="1"/>
    <xf numFmtId="9" fontId="2" fillId="0" borderId="0" xfId="92" applyFont="1" applyFill="1" applyBorder="1"/>
    <xf numFmtId="166" fontId="5" fillId="0" borderId="0" xfId="82" applyNumberFormat="1" applyFont="1" applyAlignment="1">
      <alignment horizontal="right"/>
    </xf>
    <xf numFmtId="165"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3" fontId="2" fillId="0" borderId="41"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2"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0" borderId="0" xfId="72" applyAlignment="1" applyProtection="1">
      <alignment wrapText="1"/>
    </xf>
    <xf numFmtId="3" fontId="2" fillId="41" borderId="11" xfId="82" applyNumberFormat="1" applyFill="1" applyBorder="1"/>
    <xf numFmtId="0" fontId="8" fillId="0" borderId="0" xfId="72" applyFont="1" applyFill="1" applyBorder="1" applyAlignment="1" applyProtection="1"/>
    <xf numFmtId="0" fontId="8" fillId="0" borderId="0" xfId="82" applyFont="1" applyAlignment="1">
      <alignment vertical="top"/>
    </xf>
    <xf numFmtId="166" fontId="33" fillId="41" borderId="12" xfId="0" applyNumberFormat="1" applyFont="1" applyFill="1" applyBorder="1" applyAlignment="1" applyProtection="1">
      <alignment horizontal="right" vertical="center"/>
      <protection locked="0"/>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0" fontId="37" fillId="24" borderId="46" xfId="0" applyFont="1" applyFill="1" applyBorder="1"/>
    <xf numFmtId="166" fontId="0" fillId="24" borderId="31"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5" xfId="0" applyFill="1" applyBorder="1" applyAlignment="1">
      <alignment horizontal="center" wrapText="1"/>
    </xf>
    <xf numFmtId="0" fontId="0" fillId="24" borderId="68"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46" xfId="0" applyFont="1" applyBorder="1" applyAlignment="1">
      <alignment vertical="center" wrapText="1"/>
    </xf>
    <xf numFmtId="166"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47" fillId="0" borderId="0" xfId="0" applyFont="1" applyAlignment="1">
      <alignment vertical="center"/>
    </xf>
    <xf numFmtId="0" fontId="0" fillId="0" borderId="0" xfId="0" applyAlignment="1">
      <alignment vertical="center"/>
    </xf>
    <xf numFmtId="0" fontId="37" fillId="0" borderId="35" xfId="0" applyFont="1" applyBorder="1" applyAlignment="1">
      <alignment vertical="center" wrapText="1"/>
    </xf>
    <xf numFmtId="166" fontId="0" fillId="0" borderId="11" xfId="0" applyNumberFormat="1" applyBorder="1" applyAlignment="1">
      <alignment vertical="center"/>
    </xf>
    <xf numFmtId="0" fontId="8" fillId="0" borderId="35" xfId="0" applyFont="1" applyBorder="1" applyAlignment="1">
      <alignment vertical="center" wrapText="1"/>
    </xf>
    <xf numFmtId="3" fontId="57" fillId="0" borderId="12" xfId="0" applyNumberFormat="1" applyFont="1" applyBorder="1" applyAlignment="1">
      <alignment vertical="center"/>
    </xf>
    <xf numFmtId="3" fontId="57" fillId="0" borderId="61" xfId="0" applyNumberFormat="1" applyFont="1" applyBorder="1" applyAlignment="1">
      <alignment vertical="center"/>
    </xf>
    <xf numFmtId="3" fontId="57" fillId="0" borderId="30" xfId="0" applyNumberFormat="1" applyFont="1" applyBorder="1" applyAlignment="1">
      <alignment vertical="center"/>
    </xf>
    <xf numFmtId="0" fontId="37" fillId="0" borderId="66" xfId="0" applyFont="1" applyBorder="1" applyAlignment="1">
      <alignment vertical="center" wrapText="1"/>
    </xf>
    <xf numFmtId="166" fontId="57" fillId="0" borderId="60" xfId="0" applyNumberFormat="1" applyFont="1" applyBorder="1" applyAlignment="1">
      <alignment vertical="center"/>
    </xf>
    <xf numFmtId="3" fontId="57" fillId="0" borderId="79" xfId="0" applyNumberFormat="1" applyFont="1" applyBorder="1" applyAlignment="1">
      <alignment vertical="center"/>
    </xf>
    <xf numFmtId="3" fontId="57" fillId="0" borderId="58" xfId="0" applyNumberFormat="1" applyFont="1" applyBorder="1" applyAlignment="1">
      <alignment vertical="center"/>
    </xf>
    <xf numFmtId="3" fontId="57" fillId="0" borderId="67" xfId="0" applyNumberFormat="1" applyFont="1" applyBorder="1" applyAlignment="1">
      <alignment vertical="center"/>
    </xf>
    <xf numFmtId="3" fontId="0" fillId="0" borderId="0" xfId="0" applyNumberFormat="1"/>
    <xf numFmtId="0" fontId="37" fillId="24" borderId="11" xfId="0" applyFont="1" applyFill="1" applyBorder="1" applyAlignment="1">
      <alignment vertical="center"/>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6"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6" fontId="0" fillId="0" borderId="15" xfId="0" applyNumberFormat="1" applyBorder="1"/>
    <xf numFmtId="0" fontId="0" fillId="0" borderId="81" xfId="0" applyBorder="1"/>
    <xf numFmtId="0" fontId="0" fillId="0" borderId="42" xfId="0" applyBorder="1"/>
    <xf numFmtId="0" fontId="0" fillId="0" borderId="11" xfId="0" applyBorder="1"/>
    <xf numFmtId="0" fontId="0" fillId="0" borderId="63" xfId="0" applyBorder="1"/>
    <xf numFmtId="0" fontId="0" fillId="0" borderId="40" xfId="0" applyBorder="1"/>
    <xf numFmtId="0" fontId="0" fillId="0" borderId="57" xfId="0" applyBorder="1"/>
    <xf numFmtId="0" fontId="7" fillId="0" borderId="46" xfId="0" applyFont="1" applyBorder="1" applyAlignment="1">
      <alignment horizontal="left" vertical="center" wrapText="1"/>
    </xf>
    <xf numFmtId="166" fontId="0" fillId="0" borderId="11" xfId="0" applyNumberFormat="1" applyBorder="1"/>
    <xf numFmtId="3" fontId="0" fillId="0" borderId="11" xfId="0" applyNumberFormat="1" applyBorder="1"/>
    <xf numFmtId="3" fontId="0" fillId="0" borderId="17" xfId="0" applyNumberFormat="1" applyBorder="1"/>
    <xf numFmtId="3" fontId="0" fillId="0" borderId="12" xfId="0" applyNumberFormat="1" applyBorder="1"/>
    <xf numFmtId="166" fontId="0" fillId="0" borderId="46" xfId="0" applyNumberFormat="1" applyBorder="1"/>
    <xf numFmtId="166" fontId="0" fillId="0" borderId="61" xfId="0" applyNumberFormat="1" applyBorder="1"/>
    <xf numFmtId="0" fontId="8" fillId="24" borderId="59" xfId="0" applyFont="1" applyFill="1" applyBorder="1" applyAlignment="1">
      <alignment horizontal="left" vertical="center" wrapText="1"/>
    </xf>
    <xf numFmtId="0" fontId="57" fillId="28" borderId="71" xfId="0" applyFont="1" applyFill="1" applyBorder="1"/>
    <xf numFmtId="3" fontId="57" fillId="28" borderId="60" xfId="0" applyNumberFormat="1" applyFont="1" applyFill="1" applyBorder="1"/>
    <xf numFmtId="3" fontId="57" fillId="28" borderId="79" xfId="0" applyNumberFormat="1" applyFont="1" applyFill="1" applyBorder="1"/>
    <xf numFmtId="3" fontId="57" fillId="28" borderId="83" xfId="0" applyNumberFormat="1" applyFont="1" applyFill="1" applyBorder="1"/>
    <xf numFmtId="3" fontId="57" fillId="28" borderId="84" xfId="0" applyNumberFormat="1" applyFont="1" applyFill="1" applyBorder="1"/>
    <xf numFmtId="3" fontId="57" fillId="28" borderId="58" xfId="0" applyNumberFormat="1" applyFont="1" applyFill="1" applyBorder="1"/>
    <xf numFmtId="0" fontId="57" fillId="0" borderId="54" xfId="0" applyFont="1" applyBorder="1"/>
    <xf numFmtId="3" fontId="57" fillId="28" borderId="80" xfId="0" applyNumberFormat="1" applyFont="1" applyFill="1" applyBorder="1"/>
    <xf numFmtId="166" fontId="57" fillId="28" borderId="59" xfId="0" applyNumberFormat="1" applyFont="1" applyFill="1" applyBorder="1"/>
    <xf numFmtId="166" fontId="57" fillId="28" borderId="60" xfId="0" applyNumberFormat="1" applyFont="1" applyFill="1" applyBorder="1"/>
    <xf numFmtId="166" fontId="57" fillId="28" borderId="58" xfId="0" applyNumberFormat="1" applyFont="1" applyFill="1" applyBorder="1"/>
    <xf numFmtId="0" fontId="69" fillId="0" borderId="18" xfId="0" applyFont="1" applyBorder="1" applyAlignment="1">
      <alignment vertical="center" wrapText="1"/>
    </xf>
    <xf numFmtId="165" fontId="0" fillId="0" borderId="11" xfId="0" applyNumberFormat="1" applyBorder="1"/>
    <xf numFmtId="3" fontId="0" fillId="0" borderId="46" xfId="0" applyNumberFormat="1" applyBorder="1"/>
    <xf numFmtId="3" fontId="0" fillId="0" borderId="61" xfId="0" applyNumberFormat="1" applyBorder="1"/>
    <xf numFmtId="0" fontId="38" fillId="28" borderId="34" xfId="0" applyFont="1" applyFill="1" applyBorder="1" applyAlignment="1">
      <alignment vertical="center"/>
    </xf>
    <xf numFmtId="0" fontId="58" fillId="28" borderId="28" xfId="0" applyFont="1" applyFill="1" applyBorder="1" applyAlignment="1">
      <alignment vertical="center"/>
    </xf>
    <xf numFmtId="0" fontId="58" fillId="28" borderId="29" xfId="0" applyFont="1" applyFill="1" applyBorder="1" applyAlignment="1">
      <alignment vertical="center"/>
    </xf>
    <xf numFmtId="166" fontId="58" fillId="28" borderId="19" xfId="0" applyNumberFormat="1" applyFont="1" applyFill="1" applyBorder="1" applyAlignment="1">
      <alignment vertical="center"/>
    </xf>
    <xf numFmtId="166" fontId="58" fillId="28" borderId="85" xfId="0" applyNumberFormat="1" applyFont="1" applyFill="1" applyBorder="1" applyAlignment="1">
      <alignment vertical="center"/>
    </xf>
    <xf numFmtId="0" fontId="34" fillId="0" borderId="0" xfId="0" applyFont="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51" fillId="39" borderId="25" xfId="0" applyFont="1" applyFill="1" applyBorder="1" applyAlignment="1" applyProtection="1">
      <alignment horizontal="center" vertical="center"/>
      <protection locked="0"/>
    </xf>
    <xf numFmtId="9" fontId="0" fillId="41" borderId="11" xfId="0" applyNumberFormat="1" applyFill="1" applyBorder="1" applyProtection="1">
      <protection locked="0"/>
    </xf>
    <xf numFmtId="9" fontId="0" fillId="41" borderId="42" xfId="0" applyNumberFormat="1" applyFill="1" applyBorder="1" applyProtection="1">
      <protection locked="0"/>
    </xf>
    <xf numFmtId="9" fontId="0" fillId="41" borderId="46" xfId="92" applyFont="1" applyFill="1" applyBorder="1" applyProtection="1">
      <protection locked="0"/>
    </xf>
    <xf numFmtId="9" fontId="0" fillId="41" borderId="11" xfId="92" applyFont="1" applyFill="1" applyBorder="1" applyProtection="1">
      <protection locked="0"/>
    </xf>
    <xf numFmtId="9" fontId="0" fillId="41" borderId="40" xfId="92" applyFont="1" applyFill="1" applyBorder="1" applyProtection="1">
      <protection locked="0"/>
    </xf>
    <xf numFmtId="0" fontId="71" fillId="25" borderId="0" xfId="0" applyFont="1" applyFill="1" applyAlignment="1">
      <alignment vertical="center" wrapText="1"/>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11" fillId="0" borderId="0" xfId="0" applyFont="1" applyAlignment="1">
      <alignment horizontal="left"/>
    </xf>
    <xf numFmtId="0" fontId="69" fillId="0" borderId="0" xfId="0" applyFont="1" applyAlignment="1">
      <alignment horizontal="left"/>
    </xf>
    <xf numFmtId="0" fontId="7" fillId="0" borderId="0" xfId="0" applyFont="1" applyAlignment="1">
      <alignment horizontal="left"/>
    </xf>
    <xf numFmtId="0" fontId="37" fillId="0" borderId="45" xfId="0" applyFont="1" applyBorder="1" applyAlignment="1">
      <alignment vertical="center"/>
    </xf>
    <xf numFmtId="0" fontId="48" fillId="0" borderId="0" xfId="0" applyFont="1" applyAlignment="1">
      <alignment vertical="center"/>
    </xf>
    <xf numFmtId="0" fontId="37" fillId="0" borderId="46"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0" borderId="73" xfId="0" applyFont="1" applyBorder="1"/>
    <xf numFmtId="0" fontId="53" fillId="39" borderId="69" xfId="0" applyFont="1" applyFill="1" applyBorder="1" applyAlignment="1">
      <alignment horizontal="center" wrapText="1"/>
    </xf>
    <xf numFmtId="0" fontId="33" fillId="24" borderId="50" xfId="0" applyFont="1" applyFill="1" applyBorder="1" applyAlignment="1">
      <alignment horizontal="center" wrapText="1"/>
    </xf>
    <xf numFmtId="0" fontId="33" fillId="24" borderId="72"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7" fillId="24" borderId="46" xfId="0" applyFont="1" applyFill="1" applyBorder="1" applyAlignment="1">
      <alignment vertical="center"/>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2" xfId="0" applyFont="1" applyBorder="1" applyAlignment="1">
      <alignment horizontal="center" vertical="center" wrapText="1"/>
    </xf>
    <xf numFmtId="0" fontId="69" fillId="0" borderId="46" xfId="0" applyFont="1" applyBorder="1" applyAlignment="1">
      <alignment vertical="center" wrapText="1"/>
    </xf>
    <xf numFmtId="0" fontId="33" fillId="0" borderId="26"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0" fillId="0" borderId="0" xfId="0" applyAlignment="1">
      <alignment vertical="center" wrapText="1"/>
    </xf>
    <xf numFmtId="0" fontId="33" fillId="0" borderId="46" xfId="0" applyFont="1" applyBorder="1" applyAlignment="1">
      <alignment vertical="center" wrapText="1"/>
    </xf>
    <xf numFmtId="10" fontId="33" fillId="0" borderId="0" xfId="0" applyNumberFormat="1" applyFont="1" applyAlignment="1">
      <alignment vertical="center"/>
    </xf>
    <xf numFmtId="3" fontId="33" fillId="0" borderId="27" xfId="0" applyNumberFormat="1" applyFont="1" applyBorder="1" applyAlignment="1">
      <alignment vertical="center"/>
    </xf>
    <xf numFmtId="169" fontId="33" fillId="0" borderId="46" xfId="0" applyNumberFormat="1" applyFont="1" applyBorder="1" applyAlignment="1">
      <alignment vertical="center"/>
    </xf>
    <xf numFmtId="10" fontId="33" fillId="0" borderId="46" xfId="0" applyNumberFormat="1" applyFont="1" applyBorder="1" applyAlignment="1">
      <alignment vertical="center"/>
    </xf>
    <xf numFmtId="0" fontId="37" fillId="0" borderId="59" xfId="0" applyFont="1" applyBorder="1" applyAlignment="1">
      <alignment vertical="center" wrapText="1"/>
    </xf>
    <xf numFmtId="10" fontId="37" fillId="41" borderId="60" xfId="0" applyNumberFormat="1" applyFont="1" applyFill="1" applyBorder="1" applyAlignment="1">
      <alignment vertical="center"/>
    </xf>
    <xf numFmtId="3" fontId="37" fillId="0" borderId="58" xfId="0" applyNumberFormat="1" applyFont="1" applyBorder="1" applyAlignment="1">
      <alignment vertical="center"/>
    </xf>
    <xf numFmtId="10" fontId="37" fillId="41" borderId="80" xfId="0" applyNumberFormat="1" applyFont="1" applyFill="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horizontal="left" vertical="center" wrapText="1"/>
    </xf>
    <xf numFmtId="0" fontId="37" fillId="24" borderId="44" xfId="0" applyFont="1" applyFill="1" applyBorder="1" applyAlignment="1">
      <alignment vertical="center"/>
    </xf>
    <xf numFmtId="0" fontId="33" fillId="0" borderId="89" xfId="0" applyFont="1" applyBorder="1" applyAlignment="1">
      <alignment horizontal="center" vertical="center" wrapText="1"/>
    </xf>
    <xf numFmtId="0" fontId="33" fillId="0" borderId="90"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35" xfId="0" applyFont="1" applyBorder="1" applyAlignment="1">
      <alignment vertical="center" wrapText="1"/>
    </xf>
    <xf numFmtId="3" fontId="33" fillId="0" borderId="92" xfId="0" applyNumberFormat="1" applyFont="1" applyBorder="1" applyAlignment="1">
      <alignment vertical="center"/>
    </xf>
    <xf numFmtId="3" fontId="33" fillId="0" borderId="94" xfId="0" applyNumberFormat="1" applyFont="1" applyBorder="1" applyAlignment="1">
      <alignment vertical="center"/>
    </xf>
    <xf numFmtId="3" fontId="33" fillId="0" borderId="86" xfId="0" applyNumberFormat="1" applyFont="1" applyBorder="1" applyAlignment="1">
      <alignment vertical="center"/>
    </xf>
    <xf numFmtId="10" fontId="33" fillId="0" borderId="87" xfId="0" applyNumberFormat="1" applyFont="1" applyBorder="1"/>
    <xf numFmtId="3" fontId="33" fillId="0" borderId="88" xfId="0" applyNumberFormat="1" applyFont="1" applyBorder="1"/>
    <xf numFmtId="10" fontId="33" fillId="0" borderId="95" xfId="0" applyNumberFormat="1" applyFont="1" applyBorder="1"/>
    <xf numFmtId="0" fontId="2" fillId="28" borderId="56"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0" fontId="39" fillId="28" borderId="54" xfId="0" applyFont="1" applyFill="1" applyBorder="1" applyAlignment="1">
      <alignment vertical="center" wrapText="1"/>
    </xf>
    <xf numFmtId="169" fontId="33" fillId="41" borderId="11" xfId="0" applyNumberFormat="1" applyFont="1" applyFill="1" applyBorder="1" applyAlignment="1" applyProtection="1">
      <alignment vertical="center"/>
      <protection locked="0"/>
    </xf>
    <xf numFmtId="10" fontId="33" fillId="41" borderId="11" xfId="0" applyNumberFormat="1" applyFont="1" applyFill="1" applyBorder="1" applyAlignment="1" applyProtection="1">
      <alignment vertical="center"/>
      <protection locked="0"/>
    </xf>
    <xf numFmtId="169" fontId="33" fillId="41" borderId="17"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0" fontId="33" fillId="41" borderId="91" xfId="0" applyNumberFormat="1" applyFont="1" applyFill="1" applyBorder="1" applyAlignment="1" applyProtection="1">
      <alignment vertical="center"/>
      <protection locked="0"/>
    </xf>
    <xf numFmtId="10" fontId="33" fillId="41" borderId="93" xfId="0" applyNumberFormat="1" applyFont="1" applyFill="1" applyBorder="1" applyAlignment="1" applyProtection="1">
      <alignment vertical="center"/>
      <protection locked="0"/>
    </xf>
    <xf numFmtId="10" fontId="33" fillId="41" borderId="39" xfId="0" applyNumberFormat="1" applyFont="1" applyFill="1" applyBorder="1" applyAlignment="1" applyProtection="1">
      <alignment vertical="center"/>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69" xfId="0" applyFont="1" applyFill="1" applyBorder="1" applyAlignment="1">
      <alignment horizontal="center"/>
    </xf>
    <xf numFmtId="0" fontId="0" fillId="0" borderId="68"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523875</xdr:colOff>
          <xdr:row>54</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21---summary-counts-only"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R43" sqref="R43"/>
    </sheetView>
  </sheetViews>
  <sheetFormatPr defaultRowHeight="15" x14ac:dyDescent="0.25"/>
  <sheetData/>
  <sheetProtection algorithmName="SHA-512" hashValue="QokaYFJiOZqCqt32wyuUORTVtZuSnOD3SR0Nd+7KBci7n2IzQ8T7z8cpynqsCmGUeW13nZnBltN9lU7N+iyFow==" saltValue="R+FUzsE2KRLqbEkZaxomc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523875</xdr:colOff>
                <xdr:row>54</xdr:row>
                <xdr:rowOff>171450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sqref="A1:XFD1048576"/>
    </sheetView>
  </sheetViews>
  <sheetFormatPr defaultColWidth="9.140625" defaultRowHeight="14.25" x14ac:dyDescent="0.2"/>
  <cols>
    <col min="1" max="1" width="85.140625" style="16" customWidth="1"/>
    <col min="2" max="2" width="3.42578125" style="16" customWidth="1"/>
    <col min="3" max="3" width="26.5703125" style="16" customWidth="1"/>
    <col min="4" max="16384" width="9.140625" style="16"/>
  </cols>
  <sheetData>
    <row r="1" spans="1:5" s="1" customFormat="1" ht="35.1" customHeight="1" x14ac:dyDescent="0.2">
      <c r="A1" s="104" t="s">
        <v>0</v>
      </c>
      <c r="B1" s="337" t="s">
        <v>1</v>
      </c>
      <c r="C1" s="337" t="s">
        <v>1</v>
      </c>
      <c r="D1" s="337" t="s">
        <v>1</v>
      </c>
      <c r="E1" s="337" t="s">
        <v>1</v>
      </c>
    </row>
    <row r="2" spans="1:5" s="1" customFormat="1" ht="15" x14ac:dyDescent="0.2">
      <c r="A2" s="338" t="s">
        <v>1</v>
      </c>
      <c r="B2" s="339" t="s">
        <v>1</v>
      </c>
      <c r="C2" s="339" t="s">
        <v>1</v>
      </c>
      <c r="D2" s="339" t="s">
        <v>1</v>
      </c>
      <c r="E2" s="339" t="s">
        <v>1</v>
      </c>
    </row>
    <row r="3" spans="1:5" s="1" customFormat="1" ht="57.75" x14ac:dyDescent="0.2">
      <c r="A3" s="13" t="s">
        <v>2</v>
      </c>
      <c r="B3" s="337" t="s">
        <v>1</v>
      </c>
      <c r="C3" s="337" t="s">
        <v>1</v>
      </c>
      <c r="D3" s="337" t="s">
        <v>1</v>
      </c>
      <c r="E3" s="337" t="s">
        <v>1</v>
      </c>
    </row>
    <row r="4" spans="1:5" s="1" customFormat="1" ht="15" x14ac:dyDescent="0.2">
      <c r="A4" s="338" t="s">
        <v>1</v>
      </c>
      <c r="B4" s="339" t="s">
        <v>1</v>
      </c>
      <c r="C4" s="339" t="s">
        <v>1</v>
      </c>
      <c r="D4" s="339" t="s">
        <v>1</v>
      </c>
      <c r="E4" s="339" t="s">
        <v>1</v>
      </c>
    </row>
    <row r="5" spans="1:5" s="1" customFormat="1" ht="42.75" x14ac:dyDescent="0.2">
      <c r="A5" s="421" t="s">
        <v>3</v>
      </c>
      <c r="B5" s="337" t="s">
        <v>1</v>
      </c>
      <c r="C5" s="337" t="s">
        <v>1</v>
      </c>
      <c r="D5" s="337" t="s">
        <v>1</v>
      </c>
      <c r="E5" s="337" t="s">
        <v>1</v>
      </c>
    </row>
    <row r="6" spans="1:5" s="1" customFormat="1" ht="15" x14ac:dyDescent="0.2">
      <c r="A6" s="338" t="s">
        <v>1</v>
      </c>
      <c r="B6" s="339" t="s">
        <v>1</v>
      </c>
      <c r="C6" s="339" t="s">
        <v>1</v>
      </c>
      <c r="D6" s="339" t="s">
        <v>1</v>
      </c>
      <c r="E6" s="339" t="s">
        <v>1</v>
      </c>
    </row>
    <row r="7" spans="1:5" s="365" customFormat="1" ht="257.25" x14ac:dyDescent="0.25">
      <c r="A7" s="15" t="s">
        <v>4</v>
      </c>
      <c r="B7" s="336" t="s">
        <v>1</v>
      </c>
      <c r="C7" s="336" t="s">
        <v>1</v>
      </c>
      <c r="D7" s="336" t="s">
        <v>1</v>
      </c>
      <c r="E7" s="336" t="s">
        <v>1</v>
      </c>
    </row>
    <row r="8" spans="1:5" ht="30" customHeight="1" x14ac:dyDescent="0.2">
      <c r="A8" s="338" t="s">
        <v>1</v>
      </c>
      <c r="B8" s="339" t="s">
        <v>1</v>
      </c>
      <c r="C8" s="339" t="s">
        <v>1</v>
      </c>
      <c r="D8" s="339" t="s">
        <v>1</v>
      </c>
      <c r="E8" s="339" t="s">
        <v>1</v>
      </c>
    </row>
    <row r="9" spans="1:5" s="105" customFormat="1" ht="40.35" customHeight="1" x14ac:dyDescent="0.25">
      <c r="A9" s="15" t="s">
        <v>5</v>
      </c>
      <c r="B9" s="336" t="s">
        <v>1</v>
      </c>
      <c r="C9" s="336" t="s">
        <v>1</v>
      </c>
      <c r="D9" s="336" t="s">
        <v>1</v>
      </c>
      <c r="E9" s="336" t="s">
        <v>1</v>
      </c>
    </row>
    <row r="10" spans="1:5" ht="30" customHeight="1" x14ac:dyDescent="0.2">
      <c r="A10" s="338" t="s">
        <v>1</v>
      </c>
      <c r="B10" s="339" t="s">
        <v>1</v>
      </c>
      <c r="C10" s="339" t="s">
        <v>1</v>
      </c>
      <c r="D10" s="339" t="s">
        <v>1</v>
      </c>
      <c r="E10" s="339" t="s">
        <v>1</v>
      </c>
    </row>
    <row r="11" spans="1:5" ht="111" customHeight="1" x14ac:dyDescent="0.2">
      <c r="A11" s="15" t="s">
        <v>6</v>
      </c>
      <c r="B11" s="337" t="s">
        <v>1</v>
      </c>
      <c r="C11" s="337" t="s">
        <v>1</v>
      </c>
      <c r="D11" s="337" t="s">
        <v>1</v>
      </c>
      <c r="E11" s="337" t="s">
        <v>1</v>
      </c>
    </row>
    <row r="12" spans="1:5" ht="15" x14ac:dyDescent="0.2">
      <c r="A12" s="338" t="s">
        <v>1</v>
      </c>
      <c r="B12" s="339" t="s">
        <v>1</v>
      </c>
      <c r="C12" s="339" t="s">
        <v>1</v>
      </c>
      <c r="D12" s="339" t="s">
        <v>1</v>
      </c>
      <c r="E12" s="339" t="s">
        <v>1</v>
      </c>
    </row>
    <row r="13" spans="1:5" ht="45" customHeight="1" x14ac:dyDescent="0.2">
      <c r="A13" s="15" t="s">
        <v>7</v>
      </c>
      <c r="B13" s="337" t="s">
        <v>1</v>
      </c>
      <c r="C13" s="337" t="s">
        <v>1</v>
      </c>
      <c r="D13" s="337" t="s">
        <v>1</v>
      </c>
      <c r="E13" s="337" t="s">
        <v>1</v>
      </c>
    </row>
    <row r="14" spans="1:5" ht="15" x14ac:dyDescent="0.2">
      <c r="A14" s="338" t="s">
        <v>1</v>
      </c>
      <c r="B14" s="339" t="s">
        <v>1</v>
      </c>
      <c r="C14" s="339" t="s">
        <v>1</v>
      </c>
      <c r="D14" s="339" t="s">
        <v>1</v>
      </c>
      <c r="E14" s="339" t="s">
        <v>1</v>
      </c>
    </row>
    <row r="15" spans="1:5" ht="28.5" x14ac:dyDescent="0.2">
      <c r="A15" s="8" t="s">
        <v>8</v>
      </c>
      <c r="B15" s="337" t="s">
        <v>1</v>
      </c>
      <c r="C15" s="337" t="s">
        <v>1</v>
      </c>
      <c r="D15" s="337" t="s">
        <v>1</v>
      </c>
      <c r="E15" s="337" t="s">
        <v>1</v>
      </c>
    </row>
    <row r="16" spans="1:5" ht="28.5" x14ac:dyDescent="0.2">
      <c r="A16" s="9" t="s">
        <v>9</v>
      </c>
      <c r="B16" s="337" t="s">
        <v>1</v>
      </c>
      <c r="C16" s="337" t="s">
        <v>1</v>
      </c>
      <c r="D16" s="337" t="s">
        <v>1</v>
      </c>
      <c r="E16" s="337" t="s">
        <v>1</v>
      </c>
    </row>
    <row r="17" spans="1:5" x14ac:dyDescent="0.2">
      <c r="A17" s="7" t="s">
        <v>10</v>
      </c>
      <c r="B17" s="337" t="s">
        <v>1</v>
      </c>
      <c r="C17" s="337" t="s">
        <v>1</v>
      </c>
      <c r="D17" s="337" t="s">
        <v>1</v>
      </c>
      <c r="E17" s="337" t="s">
        <v>1</v>
      </c>
    </row>
    <row r="18" spans="1:5" x14ac:dyDescent="0.2">
      <c r="A18" s="10" t="s">
        <v>11</v>
      </c>
      <c r="B18" s="337" t="s">
        <v>1</v>
      </c>
      <c r="C18" s="337" t="s">
        <v>1</v>
      </c>
      <c r="D18" s="337" t="s">
        <v>1</v>
      </c>
      <c r="E18" s="337" t="s">
        <v>1</v>
      </c>
    </row>
    <row r="19" spans="1:5" x14ac:dyDescent="0.2">
      <c r="A19" s="7" t="s">
        <v>12</v>
      </c>
      <c r="B19" s="337" t="s">
        <v>1</v>
      </c>
      <c r="C19" s="337" t="s">
        <v>1</v>
      </c>
      <c r="D19" s="337" t="s">
        <v>1</v>
      </c>
      <c r="E19" s="337" t="s">
        <v>1</v>
      </c>
    </row>
    <row r="20" spans="1:5" x14ac:dyDescent="0.2">
      <c r="A20" s="14" t="s">
        <v>13</v>
      </c>
      <c r="B20" s="337" t="s">
        <v>1</v>
      </c>
      <c r="C20" s="337" t="s">
        <v>1</v>
      </c>
      <c r="D20" s="337" t="s">
        <v>1</v>
      </c>
      <c r="E20" s="337" t="s">
        <v>1</v>
      </c>
    </row>
    <row r="21" spans="1:5" ht="15" x14ac:dyDescent="0.2">
      <c r="A21" s="338" t="s">
        <v>1</v>
      </c>
      <c r="B21" s="339" t="s">
        <v>1</v>
      </c>
      <c r="C21" s="339" t="s">
        <v>1</v>
      </c>
      <c r="D21" s="339" t="s">
        <v>1</v>
      </c>
      <c r="E21" s="339" t="s">
        <v>1</v>
      </c>
    </row>
    <row r="22" spans="1:5" s="105" customFormat="1" ht="30" customHeight="1" x14ac:dyDescent="0.2">
      <c r="A22" s="209" t="s">
        <v>14</v>
      </c>
      <c r="B22" s="337" t="s">
        <v>1</v>
      </c>
      <c r="C22" s="337" t="s">
        <v>1</v>
      </c>
      <c r="D22" s="337" t="s">
        <v>1</v>
      </c>
      <c r="E22" s="337" t="s">
        <v>1</v>
      </c>
    </row>
    <row r="23" spans="1:5" ht="15" x14ac:dyDescent="0.25">
      <c r="C23" s="197"/>
    </row>
    <row r="25" spans="1:5" x14ac:dyDescent="0.2">
      <c r="C25" s="105"/>
    </row>
  </sheetData>
  <sheetProtection algorithmName="SHA-512" hashValue="0PGpWDny2+U/Oo96NbyMbiZwL4B1M5iCrn/hg5iraP5BRtGIAeaY9ZpiDm+0IWFzIZ+4oTbo3IvNdznUExeGcw==" saltValue="qgCh3dnd6ADod122C3nPD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40625" defaultRowHeight="14.25" x14ac:dyDescent="0.2"/>
  <cols>
    <col min="1" max="1" width="24.28515625" style="21" customWidth="1"/>
    <col min="2" max="2" width="55.28515625" style="21" customWidth="1"/>
    <col min="3" max="3" width="63.5703125" style="25" customWidth="1"/>
    <col min="4" max="4" width="20.42578125" style="21" customWidth="1"/>
    <col min="5" max="12" width="21" style="21" customWidth="1"/>
    <col min="13" max="13" width="22.85546875" style="21" customWidth="1"/>
    <col min="14" max="14" width="22.5703125" style="21" customWidth="1"/>
    <col min="15" max="15" width="25.85546875" style="21" customWidth="1"/>
    <col min="16" max="16" width="10.85546875" style="21" customWidth="1"/>
    <col min="17" max="42" width="10.85546875" style="22" customWidth="1"/>
    <col min="43" max="50" width="10.85546875" style="23" customWidth="1"/>
    <col min="51" max="106" width="10.85546875" style="2" customWidth="1"/>
    <col min="107" max="193" width="10.85546875" style="21" customWidth="1"/>
    <col min="194" max="194" width="10.42578125" style="21" customWidth="1"/>
    <col min="195" max="16384" width="9.140625" style="21"/>
  </cols>
  <sheetData>
    <row r="1" spans="2:106" ht="15" x14ac:dyDescent="0.25">
      <c r="B1" s="19" t="s">
        <v>15</v>
      </c>
      <c r="C1" s="136"/>
      <c r="D1" s="39"/>
      <c r="E1" s="20" t="s">
        <v>16</v>
      </c>
      <c r="F1" s="17"/>
      <c r="G1" s="17"/>
    </row>
    <row r="3" spans="2:106" x14ac:dyDescent="0.2">
      <c r="B3" s="124" t="s">
        <v>17</v>
      </c>
      <c r="C3" s="125"/>
      <c r="D3" s="126"/>
      <c r="E3" s="126"/>
      <c r="F3" s="126"/>
      <c r="G3" s="127"/>
    </row>
    <row r="4" spans="2:106" x14ac:dyDescent="0.2">
      <c r="B4" s="128"/>
      <c r="C4" s="129"/>
      <c r="D4" s="17"/>
      <c r="E4" s="17"/>
      <c r="F4" s="17"/>
      <c r="G4" s="130"/>
    </row>
    <row r="5" spans="2:106" x14ac:dyDescent="0.2">
      <c r="B5" s="131" t="s">
        <v>18</v>
      </c>
      <c r="C5" s="129"/>
      <c r="D5" s="17"/>
      <c r="E5" s="17"/>
      <c r="F5" s="17"/>
      <c r="G5" s="130"/>
    </row>
    <row r="6" spans="2:106" x14ac:dyDescent="0.2">
      <c r="B6" s="128"/>
      <c r="C6" s="129"/>
      <c r="D6" s="17"/>
      <c r="E6" s="17"/>
      <c r="F6" s="17"/>
      <c r="G6" s="130"/>
      <c r="J6" s="364"/>
    </row>
    <row r="7" spans="2:106" ht="15" x14ac:dyDescent="0.25">
      <c r="B7" s="131" t="s">
        <v>19</v>
      </c>
      <c r="C7" s="129"/>
      <c r="D7" s="17"/>
      <c r="E7" s="17"/>
      <c r="F7" s="17"/>
      <c r="G7" s="130"/>
    </row>
    <row r="8" spans="2:106" ht="19.5" customHeight="1" x14ac:dyDescent="0.2">
      <c r="B8" s="132" t="s">
        <v>20</v>
      </c>
      <c r="C8" s="133"/>
      <c r="D8" s="134"/>
      <c r="E8" s="134"/>
      <c r="F8" s="134"/>
      <c r="G8" s="135"/>
    </row>
    <row r="9" spans="2:106" x14ac:dyDescent="0.2">
      <c r="B9" s="24"/>
      <c r="K9" s="44"/>
      <c r="L9" s="44"/>
    </row>
    <row r="10" spans="2:106" ht="15" x14ac:dyDescent="0.25">
      <c r="B10" s="19" t="s">
        <v>21</v>
      </c>
      <c r="C10" s="44"/>
      <c r="D10" s="44"/>
      <c r="E10" s="44"/>
      <c r="K10" s="44"/>
      <c r="L10" s="189"/>
      <c r="M10" s="19"/>
      <c r="N10" s="19"/>
      <c r="O10" s="19"/>
    </row>
    <row r="11" spans="2:106" ht="43.5" customHeight="1" thickBot="1" x14ac:dyDescent="0.3">
      <c r="B11" s="25"/>
      <c r="D11" s="46" t="s">
        <v>22</v>
      </c>
      <c r="E11" s="46" t="s">
        <v>22</v>
      </c>
      <c r="H11" s="46" t="s">
        <v>22</v>
      </c>
      <c r="I11" s="46" t="s">
        <v>22</v>
      </c>
      <c r="L11" s="19" t="s">
        <v>23</v>
      </c>
      <c r="M11" s="19" t="s">
        <v>23</v>
      </c>
      <c r="N11" s="19" t="s">
        <v>24</v>
      </c>
      <c r="O11" s="19" t="s">
        <v>24</v>
      </c>
      <c r="P11" s="19" t="s">
        <v>25</v>
      </c>
    </row>
    <row r="12" spans="2:106" s="31" customFormat="1" ht="45.95" customHeight="1" x14ac:dyDescent="0.2">
      <c r="B12" s="26" t="s">
        <v>26</v>
      </c>
      <c r="C12" s="27" t="s">
        <v>27</v>
      </c>
      <c r="D12" s="45" t="s">
        <v>28</v>
      </c>
      <c r="E12" s="46" t="s">
        <v>29</v>
      </c>
      <c r="F12" s="27" t="s">
        <v>30</v>
      </c>
      <c r="G12" s="27" t="s">
        <v>31</v>
      </c>
      <c r="H12" s="45" t="s">
        <v>28</v>
      </c>
      <c r="I12" s="46" t="s">
        <v>29</v>
      </c>
      <c r="J12" s="27" t="s">
        <v>32</v>
      </c>
      <c r="K12" s="21"/>
      <c r="L12" s="28" t="s">
        <v>33</v>
      </c>
      <c r="M12" s="28" t="s">
        <v>34</v>
      </c>
      <c r="N12" s="28" t="s">
        <v>35</v>
      </c>
      <c r="O12" s="28" t="s">
        <v>36</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37</v>
      </c>
      <c r="M13" s="35" t="s">
        <v>38</v>
      </c>
      <c r="N13" s="35" t="str">
        <f>'Assumptions input'!$B$7</f>
        <v>National</v>
      </c>
      <c r="O13" s="35" t="str">
        <f>IFERROR(VLOOKUP('Assumptions input'!$B$7, $L$12:$M$22, 2, FALSE), "-")</f>
        <v>NATIONAL</v>
      </c>
      <c r="P13" s="28" t="b">
        <f>ISTEXT('Assumptions input'!$B$8)</f>
        <v>1</v>
      </c>
    </row>
    <row r="14" spans="2:106" x14ac:dyDescent="0.2">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39</v>
      </c>
      <c r="M14" s="35" t="s">
        <v>40</v>
      </c>
      <c r="N14" s="35" t="str">
        <f>'Assumptions input'!$B$7</f>
        <v>National</v>
      </c>
      <c r="O14" s="35" t="str">
        <f>IFERROR(VLOOKUP('Assumptions input'!$B$7, $L$12:$M$22, 2, FALSE), "-")</f>
        <v>NATIONAL</v>
      </c>
      <c r="P14" s="28" t="b">
        <f>ISTEXT('Assumptions input'!$B$8)</f>
        <v>1</v>
      </c>
    </row>
    <row r="15" spans="2:106" x14ac:dyDescent="0.2">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41</v>
      </c>
      <c r="M15" s="35" t="s">
        <v>42</v>
      </c>
      <c r="N15" s="35" t="str">
        <f>'Assumptions input'!$B$7</f>
        <v>National</v>
      </c>
      <c r="O15" s="35" t="str">
        <f>IFERROR(VLOOKUP('Assumptions input'!$B$7, $L$12:$M$22, 2, FALSE), "-")</f>
        <v>NATIONAL</v>
      </c>
      <c r="P15" s="28" t="b">
        <f>ISTEXT('Assumptions input'!$B$8)</f>
        <v>1</v>
      </c>
    </row>
    <row r="16" spans="2:106" x14ac:dyDescent="0.2">
      <c r="B16" s="32"/>
      <c r="C16" s="33"/>
      <c r="D16" s="122"/>
      <c r="E16" s="122"/>
      <c r="F16" s="34"/>
      <c r="G16" s="33"/>
      <c r="H16" s="122"/>
      <c r="I16" s="122"/>
      <c r="J16" s="33"/>
      <c r="L16" s="35" t="s">
        <v>43</v>
      </c>
      <c r="M16" s="35" t="s">
        <v>44</v>
      </c>
      <c r="N16" s="35" t="str">
        <f>'Assumptions input'!$B$7</f>
        <v>National</v>
      </c>
      <c r="O16" s="35" t="str">
        <f>IFERROR(VLOOKUP('Assumptions input'!$B$7, $L$12:$M$22, 2, FALSE), "-")</f>
        <v>NATIONAL</v>
      </c>
      <c r="P16" s="28" t="b">
        <f>ISTEXT('Assumptions input'!$B$8)</f>
        <v>1</v>
      </c>
    </row>
    <row r="17" spans="1:194" x14ac:dyDescent="0.2">
      <c r="B17" s="32"/>
      <c r="C17" s="33"/>
      <c r="D17" s="122"/>
      <c r="E17" s="122"/>
      <c r="F17" s="34"/>
      <c r="G17" s="33"/>
      <c r="H17" s="122"/>
      <c r="I17" s="122"/>
      <c r="J17" s="33"/>
      <c r="L17" s="35" t="s">
        <v>45</v>
      </c>
      <c r="M17" s="35" t="s">
        <v>46</v>
      </c>
      <c r="N17" s="35" t="str">
        <f>'Assumptions input'!$B$7</f>
        <v>National</v>
      </c>
      <c r="O17" s="35" t="str">
        <f>IFERROR(VLOOKUP('Assumptions input'!$B$7, $L$12:$M$22, 2, FALSE), "-")</f>
        <v>NATIONAL</v>
      </c>
      <c r="P17" s="28" t="b">
        <f>ISTEXT('Assumptions input'!$B$8)</f>
        <v>1</v>
      </c>
    </row>
    <row r="18" spans="1:194" x14ac:dyDescent="0.2">
      <c r="B18" s="32"/>
      <c r="C18" s="33"/>
      <c r="D18" s="122"/>
      <c r="E18" s="122"/>
      <c r="F18" s="34"/>
      <c r="G18" s="33"/>
      <c r="H18" s="122"/>
      <c r="I18" s="122"/>
      <c r="J18" s="33"/>
      <c r="L18" s="35" t="s">
        <v>47</v>
      </c>
      <c r="M18" s="35" t="s">
        <v>48</v>
      </c>
      <c r="N18" s="35" t="str">
        <f>'Assumptions input'!$B$7</f>
        <v>National</v>
      </c>
      <c r="O18" s="35" t="str">
        <f>IFERROR(VLOOKUP('Assumptions input'!$B$7, $L$12:$M$22, 2, FALSE), "-")</f>
        <v>NATIONAL</v>
      </c>
      <c r="P18" s="28" t="b">
        <f>ISTEXT('Assumptions input'!$B$8)</f>
        <v>1</v>
      </c>
    </row>
    <row r="19" spans="1:194" x14ac:dyDescent="0.2">
      <c r="B19" s="32"/>
      <c r="C19" s="33"/>
      <c r="D19" s="122"/>
      <c r="E19" s="122"/>
      <c r="F19" s="34"/>
      <c r="G19" s="33"/>
      <c r="H19" s="122"/>
      <c r="I19" s="122"/>
      <c r="J19" s="33"/>
      <c r="L19" s="151" t="s">
        <v>49</v>
      </c>
      <c r="M19" s="35" t="s">
        <v>50</v>
      </c>
      <c r="N19" s="35" t="str">
        <f>'Assumptions input'!$B$7</f>
        <v>National</v>
      </c>
      <c r="O19" s="35" t="str">
        <f>IFERROR(VLOOKUP('Assumptions input'!$B$7, $L$12:$M$22, 2, FALSE), "-")</f>
        <v>NATIONAL</v>
      </c>
      <c r="P19" s="28" t="b">
        <f>ISTEXT('Assumptions input'!$B$8)</f>
        <v>1</v>
      </c>
    </row>
    <row r="20" spans="1:194" x14ac:dyDescent="0.2">
      <c r="B20" s="32"/>
      <c r="C20" s="33"/>
      <c r="D20" s="122"/>
      <c r="E20" s="122"/>
      <c r="F20" s="34"/>
      <c r="G20" s="33"/>
      <c r="H20" s="122"/>
      <c r="I20" s="122"/>
      <c r="J20" s="33"/>
      <c r="L20" s="35" t="s">
        <v>51</v>
      </c>
      <c r="M20" s="35" t="s">
        <v>52</v>
      </c>
      <c r="N20" s="35" t="str">
        <f>'Assumptions input'!$B$7</f>
        <v>National</v>
      </c>
      <c r="O20" s="35" t="str">
        <f>IFERROR(VLOOKUP('Assumptions input'!$B$7, $L$12:$M$22, 2, FALSE), "-")</f>
        <v>NATIONAL</v>
      </c>
      <c r="P20" s="28" t="b">
        <f>ISTEXT('Assumptions input'!$B$8)</f>
        <v>1</v>
      </c>
    </row>
    <row r="21" spans="1:194" x14ac:dyDescent="0.2">
      <c r="B21" s="32"/>
      <c r="C21" s="33"/>
      <c r="D21" s="122"/>
      <c r="E21" s="122"/>
      <c r="F21" s="34"/>
      <c r="G21" s="33"/>
      <c r="H21" s="122"/>
      <c r="I21" s="122"/>
      <c r="J21" s="33"/>
      <c r="L21" s="35" t="s">
        <v>53</v>
      </c>
      <c r="M21" s="35" t="s">
        <v>54</v>
      </c>
      <c r="N21" s="35" t="str">
        <f>'Assumptions input'!$B$7</f>
        <v>National</v>
      </c>
      <c r="O21" s="35" t="str">
        <f>IFERROR(VLOOKUP('Assumptions input'!$B$7, $L$12:$M$22, 2, FALSE), "-")</f>
        <v>NATIONAL</v>
      </c>
      <c r="P21" s="28" t="b">
        <f>ISTEXT('Assumptions input'!$B$8)</f>
        <v>1</v>
      </c>
    </row>
    <row r="22" spans="1:194" ht="15" thickBot="1" x14ac:dyDescent="0.25">
      <c r="B22" s="36"/>
      <c r="C22" s="37"/>
      <c r="D22" s="137"/>
      <c r="E22" s="137"/>
      <c r="F22" s="38"/>
      <c r="G22" s="37"/>
      <c r="H22" s="37"/>
      <c r="I22" s="37"/>
      <c r="J22" s="37"/>
      <c r="K22" s="21">
        <f>IFERROR(I22+J22, "")</f>
        <v>0</v>
      </c>
      <c r="L22" s="35"/>
      <c r="M22" s="35"/>
      <c r="N22" s="35"/>
      <c r="O22" s="35"/>
      <c r="P22" s="28"/>
    </row>
    <row r="23" spans="1:194" s="39" customFormat="1" ht="16.5" thickTop="1" thickBot="1" x14ac:dyDescent="0.3">
      <c r="B23" s="40" t="s">
        <v>55</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20"/>
      <c r="C24" s="120"/>
      <c r="D24" s="120"/>
      <c r="E24" s="120"/>
      <c r="F24" s="120"/>
      <c r="G24" s="120"/>
      <c r="H24" s="120"/>
      <c r="I24" s="120"/>
      <c r="J24" s="120"/>
    </row>
    <row r="25" spans="1:194" ht="45" x14ac:dyDescent="0.2">
      <c r="B25" s="121"/>
      <c r="C25" s="441"/>
      <c r="D25" s="46" t="s">
        <v>22</v>
      </c>
      <c r="E25" s="46" t="s">
        <v>22</v>
      </c>
      <c r="F25" s="121"/>
      <c r="I25" s="121"/>
      <c r="J25" s="121"/>
      <c r="K25" s="44"/>
      <c r="N25" s="44"/>
    </row>
    <row r="26" spans="1:194" ht="15" x14ac:dyDescent="0.25">
      <c r="D26" s="123">
        <v>2</v>
      </c>
      <c r="E26" s="123">
        <v>3</v>
      </c>
      <c r="F26" s="123">
        <v>4</v>
      </c>
      <c r="G26" s="123">
        <v>5</v>
      </c>
      <c r="H26" s="123">
        <v>6</v>
      </c>
      <c r="K26" s="44"/>
    </row>
    <row r="27" spans="1:194" s="2" customFormat="1" ht="48" customHeight="1" x14ac:dyDescent="0.25">
      <c r="A27" s="193" t="s">
        <v>35</v>
      </c>
      <c r="B27" s="192" t="s">
        <v>56</v>
      </c>
      <c r="C27" s="192" t="s">
        <v>57</v>
      </c>
      <c r="D27" s="112" t="s">
        <v>58</v>
      </c>
      <c r="E27" s="112" t="s">
        <v>58</v>
      </c>
      <c r="F27" s="112" t="s">
        <v>59</v>
      </c>
      <c r="G27" s="112" t="s">
        <v>59</v>
      </c>
      <c r="H27" s="112" t="s">
        <v>59</v>
      </c>
      <c r="I27" s="192" t="s">
        <v>58</v>
      </c>
      <c r="J27" s="192" t="s">
        <v>58</v>
      </c>
      <c r="K27" s="192" t="s">
        <v>60</v>
      </c>
      <c r="L27" s="192" t="s">
        <v>60</v>
      </c>
      <c r="M27" s="194" t="s">
        <v>61</v>
      </c>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6"/>
      <c r="CZ27" s="190" t="s">
        <v>62</v>
      </c>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90"/>
      <c r="GH27" s="190"/>
      <c r="GI27" s="190"/>
      <c r="GJ27" s="190"/>
      <c r="GK27" s="190"/>
      <c r="GL27" s="191"/>
    </row>
    <row r="28" spans="1:194" s="18" customFormat="1" ht="30" x14ac:dyDescent="0.25">
      <c r="A28" s="193"/>
      <c r="B28" s="192"/>
      <c r="C28" s="192"/>
      <c r="D28" s="45" t="s">
        <v>28</v>
      </c>
      <c r="E28" s="46" t="s">
        <v>29</v>
      </c>
      <c r="F28" s="112" t="s">
        <v>63</v>
      </c>
      <c r="G28" s="111" t="s">
        <v>61</v>
      </c>
      <c r="H28" s="111" t="s">
        <v>62</v>
      </c>
      <c r="I28" s="112" t="s">
        <v>61</v>
      </c>
      <c r="J28" s="111" t="s">
        <v>62</v>
      </c>
      <c r="K28" s="112" t="s">
        <v>61</v>
      </c>
      <c r="L28" s="47" t="s">
        <v>62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64</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64</v>
      </c>
    </row>
    <row r="29" spans="1:194" s="2" customFormat="1" x14ac:dyDescent="0.2">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33</v>
      </c>
      <c r="B30" s="88" t="s">
        <v>33</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2">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ht="15" x14ac:dyDescent="0.25">
      <c r="A32" s="96" t="s">
        <v>37</v>
      </c>
      <c r="B32" s="106" t="s">
        <v>65</v>
      </c>
      <c r="C32" s="97" t="s">
        <v>66</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ht="15" x14ac:dyDescent="0.25">
      <c r="A33" s="52" t="s">
        <v>37</v>
      </c>
      <c r="B33" s="102" t="s">
        <v>67</v>
      </c>
      <c r="C33" s="53" t="s">
        <v>68</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ht="15" x14ac:dyDescent="0.25">
      <c r="A34" s="58" t="s">
        <v>37</v>
      </c>
      <c r="B34" s="103" t="s">
        <v>69</v>
      </c>
      <c r="C34" s="59" t="s">
        <v>70</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2">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
      <c r="A36" s="113" t="s">
        <v>39</v>
      </c>
      <c r="B36" s="366" t="s">
        <v>71</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39</v>
      </c>
      <c r="B37" s="366" t="s">
        <v>72</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39</v>
      </c>
      <c r="B38" s="366" t="s">
        <v>73</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39</v>
      </c>
      <c r="B39" s="366" t="s">
        <v>74</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39</v>
      </c>
      <c r="B40" s="366" t="s">
        <v>75</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39</v>
      </c>
      <c r="B41" s="366" t="s">
        <v>76</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39</v>
      </c>
      <c r="B42" s="366" t="s">
        <v>77</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39</v>
      </c>
      <c r="B43" s="366" t="s">
        <v>78</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39</v>
      </c>
      <c r="B44" s="366" t="s">
        <v>79</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39</v>
      </c>
      <c r="B45" s="366" t="s">
        <v>80</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39</v>
      </c>
      <c r="B46" s="366" t="s">
        <v>81</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39</v>
      </c>
      <c r="B47" s="366" t="s">
        <v>82</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39</v>
      </c>
      <c r="B48" s="366" t="s">
        <v>83</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39</v>
      </c>
      <c r="B49" s="366" t="s">
        <v>84</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39</v>
      </c>
      <c r="B50" s="366" t="s">
        <v>85</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39</v>
      </c>
      <c r="B51" s="366" t="s">
        <v>86</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39</v>
      </c>
      <c r="B52" s="366" t="s">
        <v>87</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39</v>
      </c>
      <c r="B53" s="366" t="s">
        <v>88</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39</v>
      </c>
      <c r="B54" s="366" t="s">
        <v>89</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39</v>
      </c>
      <c r="B55" s="366" t="s">
        <v>90</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39</v>
      </c>
      <c r="B56" s="366" t="s">
        <v>91</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39</v>
      </c>
      <c r="B57" s="366" t="s">
        <v>92</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39</v>
      </c>
      <c r="B58" s="366" t="s">
        <v>93</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39</v>
      </c>
      <c r="B59" s="366" t="s">
        <v>94</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39</v>
      </c>
      <c r="B60" s="366" t="s">
        <v>95</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39</v>
      </c>
      <c r="B61" s="366" t="s">
        <v>96</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39</v>
      </c>
      <c r="B62" s="366" t="s">
        <v>97</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39</v>
      </c>
      <c r="B63" s="366" t="s">
        <v>98</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39</v>
      </c>
      <c r="B64" s="366" t="s">
        <v>99</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39</v>
      </c>
      <c r="B65" s="366" t="s">
        <v>100</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39</v>
      </c>
      <c r="B66" s="366" t="s">
        <v>101</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39</v>
      </c>
      <c r="B67" s="366" t="s">
        <v>102</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39</v>
      </c>
      <c r="B68" s="366" t="s">
        <v>103</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39</v>
      </c>
      <c r="B69" s="366" t="s">
        <v>104</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39</v>
      </c>
      <c r="B70" s="366" t="s">
        <v>105</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39</v>
      </c>
      <c r="B71" s="366" t="s">
        <v>106</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39</v>
      </c>
      <c r="B72" s="366" t="s">
        <v>107</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39</v>
      </c>
      <c r="B73" s="366" t="s">
        <v>108</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39</v>
      </c>
      <c r="B74" s="366" t="s">
        <v>109</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39</v>
      </c>
      <c r="B75" s="366" t="s">
        <v>110</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39</v>
      </c>
      <c r="B76" s="366" t="s">
        <v>111</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39</v>
      </c>
      <c r="B77" s="366" t="s">
        <v>112</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39</v>
      </c>
      <c r="B78" s="366" t="s">
        <v>113</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39</v>
      </c>
      <c r="B79" s="366" t="s">
        <v>114</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39</v>
      </c>
      <c r="B80" s="366" t="s">
        <v>115</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39</v>
      </c>
      <c r="B81" s="366" t="s">
        <v>116</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39</v>
      </c>
      <c r="B82" s="366" t="s">
        <v>117</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39</v>
      </c>
      <c r="B83" s="366" t="s">
        <v>118</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39</v>
      </c>
      <c r="B84" s="366" t="s">
        <v>119</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39</v>
      </c>
      <c r="B85" s="366" t="s">
        <v>120</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39</v>
      </c>
      <c r="B86" s="366" t="s">
        <v>121</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39</v>
      </c>
      <c r="B87" s="366" t="s">
        <v>122</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39</v>
      </c>
      <c r="B88" s="366" t="s">
        <v>123</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39</v>
      </c>
      <c r="B89" s="366" t="s">
        <v>124</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39</v>
      </c>
      <c r="B90" s="366" t="s">
        <v>125</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39</v>
      </c>
      <c r="B91" s="366" t="s">
        <v>126</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39</v>
      </c>
      <c r="B92" s="366" t="s">
        <v>127</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39</v>
      </c>
      <c r="B93" s="366" t="s">
        <v>128</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39</v>
      </c>
      <c r="B94" s="366" t="s">
        <v>129</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39</v>
      </c>
      <c r="B95" s="366" t="s">
        <v>130</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39</v>
      </c>
      <c r="B96" s="366" t="s">
        <v>131</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39</v>
      </c>
      <c r="B97" s="366" t="s">
        <v>132</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39</v>
      </c>
      <c r="B98" s="366" t="s">
        <v>133</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39</v>
      </c>
      <c r="B99" s="366" t="s">
        <v>134</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39</v>
      </c>
      <c r="B100" s="366" t="s">
        <v>135</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39</v>
      </c>
      <c r="B101" s="366" t="s">
        <v>136</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39</v>
      </c>
      <c r="B102" s="366" t="s">
        <v>137</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39</v>
      </c>
      <c r="B103" s="366" t="s">
        <v>138</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39</v>
      </c>
      <c r="B104" s="366" t="s">
        <v>139</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39</v>
      </c>
      <c r="B105" s="366" t="s">
        <v>140</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39</v>
      </c>
      <c r="B106" s="366" t="s">
        <v>141</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39</v>
      </c>
      <c r="B107" s="366" t="s">
        <v>142</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39</v>
      </c>
      <c r="B108" s="366" t="s">
        <v>143</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39</v>
      </c>
      <c r="B109" s="366" t="s">
        <v>144</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39</v>
      </c>
      <c r="B110" s="366" t="s">
        <v>145</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39</v>
      </c>
      <c r="B111" s="366" t="s">
        <v>146</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39</v>
      </c>
      <c r="B112" s="366" t="s">
        <v>147</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39</v>
      </c>
      <c r="B113" s="366" t="s">
        <v>148</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39</v>
      </c>
      <c r="B114" s="366" t="s">
        <v>149</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39</v>
      </c>
      <c r="B115" s="366" t="s">
        <v>150</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39</v>
      </c>
      <c r="B116" s="366" t="s">
        <v>151</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39</v>
      </c>
      <c r="B117" s="366" t="s">
        <v>152</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39</v>
      </c>
      <c r="B118" s="366" t="s">
        <v>153</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39</v>
      </c>
      <c r="B119" s="366" t="s">
        <v>154</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39</v>
      </c>
      <c r="B120" s="366" t="s">
        <v>155</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39</v>
      </c>
      <c r="B121" s="366" t="s">
        <v>156</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39</v>
      </c>
      <c r="B122" s="366" t="s">
        <v>157</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39</v>
      </c>
      <c r="B123" s="366" t="s">
        <v>158</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39</v>
      </c>
      <c r="B124" s="366" t="s">
        <v>159</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39</v>
      </c>
      <c r="B125" s="366" t="s">
        <v>160</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39</v>
      </c>
      <c r="B126" s="366" t="s">
        <v>161</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39</v>
      </c>
      <c r="B127" s="366" t="s">
        <v>162</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39</v>
      </c>
      <c r="B128" s="366" t="s">
        <v>163</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39</v>
      </c>
      <c r="B129" s="366" t="s">
        <v>164</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39</v>
      </c>
      <c r="B130" s="366" t="s">
        <v>165</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39</v>
      </c>
      <c r="B131" s="366" t="s">
        <v>166</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39</v>
      </c>
      <c r="B132" s="366" t="s">
        <v>167</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39</v>
      </c>
      <c r="B133" s="366" t="s">
        <v>168</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39</v>
      </c>
      <c r="B134" s="366" t="s">
        <v>169</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39</v>
      </c>
      <c r="B135" s="366" t="s">
        <v>170</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39</v>
      </c>
      <c r="B136" s="366" t="s">
        <v>171</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39</v>
      </c>
      <c r="B137" s="366" t="s">
        <v>172</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39</v>
      </c>
      <c r="B138" s="366" t="s">
        <v>173</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39</v>
      </c>
      <c r="B139" s="366" t="s">
        <v>174</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39</v>
      </c>
      <c r="B140" s="366" t="s">
        <v>175</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39</v>
      </c>
      <c r="B141" s="366" t="s">
        <v>176</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79" customFormat="1" ht="15" x14ac:dyDescent="0.25">
      <c r="A142" s="175"/>
      <c r="B142" s="176"/>
      <c r="C142" s="175"/>
      <c r="D142" s="178">
        <f t="shared" ref="D142:L142" si="43">SUM(D36:D141)</f>
        <v>21779298</v>
      </c>
      <c r="E142" s="178">
        <f t="shared" si="43"/>
        <v>22677552</v>
      </c>
      <c r="F142" s="178">
        <f t="shared" si="43"/>
        <v>56550138</v>
      </c>
      <c r="G142" s="178">
        <f t="shared" si="43"/>
        <v>27982818</v>
      </c>
      <c r="H142" s="178">
        <f t="shared" si="43"/>
        <v>28567320</v>
      </c>
      <c r="I142" s="178">
        <f t="shared" si="43"/>
        <v>21779298</v>
      </c>
      <c r="J142" s="178">
        <f t="shared" si="43"/>
        <v>22677552</v>
      </c>
      <c r="K142" s="178">
        <f t="shared" si="43"/>
        <v>6203520</v>
      </c>
      <c r="L142" s="178">
        <f t="shared" si="43"/>
        <v>5889768</v>
      </c>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c r="BC142" s="178"/>
      <c r="BD142" s="178"/>
      <c r="BE142" s="178"/>
      <c r="BF142" s="178"/>
      <c r="BG142" s="178"/>
      <c r="BH142" s="178"/>
      <c r="BI142" s="178"/>
      <c r="BJ142" s="178"/>
      <c r="BK142" s="178"/>
      <c r="BL142" s="178"/>
      <c r="BM142" s="178"/>
      <c r="BN142" s="178"/>
      <c r="BO142" s="178"/>
      <c r="BP142" s="178"/>
      <c r="BQ142" s="178"/>
      <c r="BR142" s="178"/>
      <c r="BS142" s="178"/>
      <c r="BT142" s="178"/>
      <c r="BU142" s="178"/>
      <c r="BV142" s="178"/>
      <c r="BW142" s="178"/>
      <c r="BX142" s="178"/>
      <c r="BY142" s="178"/>
      <c r="BZ142" s="178"/>
      <c r="CA142" s="178"/>
      <c r="CB142" s="178"/>
      <c r="CC142" s="178"/>
      <c r="CD142" s="178"/>
      <c r="CE142" s="178"/>
      <c r="CF142" s="178"/>
      <c r="CG142" s="178"/>
      <c r="CH142" s="178"/>
      <c r="CI142" s="178"/>
      <c r="CJ142" s="178"/>
      <c r="CK142" s="178"/>
      <c r="CL142" s="178"/>
      <c r="CM142" s="178"/>
      <c r="CN142" s="178"/>
      <c r="CO142" s="178"/>
      <c r="CP142" s="178"/>
      <c r="CQ142" s="178"/>
      <c r="CR142" s="178"/>
      <c r="CS142" s="178"/>
      <c r="CT142" s="178"/>
      <c r="CU142" s="178"/>
      <c r="CV142" s="178"/>
      <c r="CW142" s="178"/>
      <c r="CX142" s="178"/>
      <c r="CY142" s="177"/>
      <c r="CZ142" s="178"/>
      <c r="DA142" s="178"/>
      <c r="DB142" s="178"/>
      <c r="DC142" s="178"/>
      <c r="DD142" s="178"/>
      <c r="DE142" s="178"/>
      <c r="DF142" s="178"/>
      <c r="DG142" s="178"/>
      <c r="DH142" s="178"/>
      <c r="DI142" s="178"/>
      <c r="DJ142" s="178"/>
      <c r="DK142" s="178"/>
      <c r="DL142" s="178"/>
      <c r="DM142" s="178"/>
      <c r="DN142" s="178"/>
      <c r="DO142" s="178"/>
      <c r="DP142" s="178"/>
      <c r="DQ142" s="178"/>
      <c r="DR142" s="178"/>
      <c r="DS142" s="178"/>
      <c r="DT142" s="178"/>
      <c r="DU142" s="178"/>
      <c r="DV142" s="178"/>
      <c r="DW142" s="178"/>
      <c r="DX142" s="178"/>
      <c r="DY142" s="178"/>
      <c r="DZ142" s="178"/>
      <c r="EA142" s="178"/>
      <c r="EB142" s="178"/>
      <c r="EC142" s="178"/>
      <c r="ED142" s="178"/>
      <c r="EE142" s="178"/>
      <c r="EF142" s="178"/>
      <c r="EG142" s="178"/>
      <c r="EH142" s="178"/>
      <c r="EI142" s="178"/>
      <c r="EJ142" s="178"/>
      <c r="EK142" s="178"/>
      <c r="EL142" s="178"/>
      <c r="EM142" s="178"/>
      <c r="EN142" s="178"/>
      <c r="EO142" s="178"/>
      <c r="EP142" s="178"/>
      <c r="EQ142" s="178"/>
      <c r="ER142" s="178"/>
      <c r="ES142" s="178"/>
      <c r="ET142" s="178"/>
      <c r="EU142" s="178"/>
      <c r="EV142" s="178"/>
      <c r="EW142" s="178"/>
      <c r="EX142" s="178"/>
      <c r="EY142" s="178"/>
      <c r="EZ142" s="178"/>
      <c r="FA142" s="178"/>
      <c r="FB142" s="178"/>
      <c r="FC142" s="178"/>
      <c r="FD142" s="178"/>
      <c r="FE142" s="178"/>
      <c r="FF142" s="178"/>
      <c r="FG142" s="178"/>
      <c r="FH142" s="178"/>
      <c r="FI142" s="178"/>
      <c r="FJ142" s="178"/>
      <c r="FK142" s="178"/>
      <c r="FL142" s="178"/>
      <c r="FM142" s="178"/>
      <c r="FN142" s="178"/>
      <c r="FO142" s="178"/>
      <c r="FP142" s="178"/>
      <c r="FQ142" s="178"/>
      <c r="FR142" s="178"/>
      <c r="FS142" s="178"/>
      <c r="FT142" s="178"/>
      <c r="FU142" s="178"/>
      <c r="FV142" s="178"/>
      <c r="FW142" s="178"/>
      <c r="FX142" s="178"/>
      <c r="FY142" s="178"/>
      <c r="FZ142" s="178"/>
      <c r="GA142" s="178"/>
      <c r="GB142" s="178"/>
      <c r="GC142" s="178"/>
      <c r="GD142" s="178"/>
      <c r="GE142" s="178"/>
      <c r="GF142" s="178"/>
      <c r="GG142" s="178"/>
      <c r="GH142" s="178"/>
      <c r="GI142" s="178"/>
      <c r="GJ142" s="178"/>
      <c r="GK142" s="178"/>
      <c r="GL142" s="177"/>
    </row>
    <row r="143" spans="1:194" s="2" customFormat="1" x14ac:dyDescent="0.2">
      <c r="A143" s="74" t="s">
        <v>41</v>
      </c>
      <c r="B143" s="140" t="s">
        <v>177</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4" t="s">
        <v>41</v>
      </c>
      <c r="B144" s="141" t="s">
        <v>178</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4" t="s">
        <v>41</v>
      </c>
      <c r="B145" s="141" t="s">
        <v>179</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4" t="s">
        <v>41</v>
      </c>
      <c r="B146" s="141" t="s">
        <v>180</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4" t="s">
        <v>41</v>
      </c>
      <c r="B147" s="141" t="s">
        <v>181</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4" t="s">
        <v>41</v>
      </c>
      <c r="B148" s="141" t="s">
        <v>182</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5" t="s">
        <v>41</v>
      </c>
      <c r="B149" s="139" t="s">
        <v>183</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79" customFormat="1" ht="15" x14ac:dyDescent="0.25">
      <c r="A150" s="180"/>
      <c r="B150" s="181"/>
      <c r="C150" s="180"/>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
      <c r="A151" s="79" t="s">
        <v>43</v>
      </c>
      <c r="B151" s="140" t="s">
        <v>184</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
      <c r="A152" s="79" t="s">
        <v>43</v>
      </c>
      <c r="B152" s="141" t="s">
        <v>185</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
      <c r="A153" s="79" t="s">
        <v>43</v>
      </c>
      <c r="B153" s="141" t="s">
        <v>186</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
      <c r="A154" s="79" t="s">
        <v>43</v>
      </c>
      <c r="B154" s="141" t="s">
        <v>187</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
      <c r="A155" s="85" t="s">
        <v>43</v>
      </c>
      <c r="B155" s="139" t="s">
        <v>188</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79" customFormat="1" ht="15" x14ac:dyDescent="0.25">
      <c r="A156" s="180"/>
      <c r="B156" s="181"/>
      <c r="C156" s="180"/>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
      <c r="A157" s="95" t="s">
        <v>45</v>
      </c>
      <c r="B157" s="142" t="s">
        <v>189</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
      <c r="A158" s="86" t="s">
        <v>45</v>
      </c>
      <c r="B158" s="142" t="s">
        <v>190</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
      <c r="A159" s="86" t="s">
        <v>45</v>
      </c>
      <c r="B159" s="142" t="s">
        <v>191</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
      <c r="A160" s="86" t="s">
        <v>45</v>
      </c>
      <c r="B160" s="142" t="s">
        <v>192</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
      <c r="A161" s="86" t="s">
        <v>45</v>
      </c>
      <c r="B161" s="142" t="s">
        <v>193</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
      <c r="A162" s="86" t="s">
        <v>45</v>
      </c>
      <c r="B162" s="142" t="s">
        <v>194</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
      <c r="A163" s="390" t="s">
        <v>45</v>
      </c>
      <c r="B163" s="142" t="s">
        <v>195</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79" customFormat="1" ht="15" x14ac:dyDescent="0.25">
      <c r="A164" s="182"/>
      <c r="B164" s="183"/>
      <c r="C164" s="175"/>
      <c r="D164" s="184">
        <f t="shared" ref="D164:E164" si="73">SUM(D157:D163)</f>
        <v>21779298</v>
      </c>
      <c r="E164" s="184">
        <f t="shared" si="73"/>
        <v>22677552</v>
      </c>
      <c r="F164" s="184">
        <f>SUM(F157:F163)</f>
        <v>56550138</v>
      </c>
      <c r="G164" s="184">
        <f t="shared" ref="G164:L164" si="74">SUM(G157:G163)</f>
        <v>27982818</v>
      </c>
      <c r="H164" s="184">
        <f t="shared" si="74"/>
        <v>28567320</v>
      </c>
      <c r="I164" s="184">
        <f t="shared" si="74"/>
        <v>21779298</v>
      </c>
      <c r="J164" s="184">
        <f t="shared" si="74"/>
        <v>22677552</v>
      </c>
      <c r="K164" s="184">
        <f t="shared" si="74"/>
        <v>6203520</v>
      </c>
      <c r="L164" s="184">
        <f t="shared" si="74"/>
        <v>5889768</v>
      </c>
      <c r="M164" s="184"/>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84"/>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
      <c r="A165" s="148" t="s">
        <v>47</v>
      </c>
      <c r="B165" s="445" t="s">
        <v>196</v>
      </c>
      <c r="C165" s="369" t="str">
        <f t="shared" si="72"/>
        <v>England ICS - Bath and North East Somerset, Swindon and Wiltshire</v>
      </c>
      <c r="D165" s="109">
        <f t="shared" ref="D165" si="75">I165</f>
        <v>361510</v>
      </c>
      <c r="E165" s="109">
        <f t="shared" ref="E165" si="76">J165</f>
        <v>373112</v>
      </c>
      <c r="F165" s="149">
        <f t="shared" ref="F165" si="77">G165+H165</f>
        <v>929964</v>
      </c>
      <c r="G165" s="83">
        <f t="shared" ref="G165" si="78">SUM(M165:CY165)</f>
        <v>461582</v>
      </c>
      <c r="H165" s="84">
        <f t="shared" ref="H165" si="79">SUM(CZ165:GL165)</f>
        <v>468382</v>
      </c>
      <c r="I165" s="83">
        <f t="shared" ref="I165" si="80">SUM(AE165:CY165)</f>
        <v>361510</v>
      </c>
      <c r="J165" s="144">
        <f t="shared" ref="J165" si="81">SUM(DR165:GL165)</f>
        <v>373112</v>
      </c>
      <c r="K165" s="146">
        <f t="shared" ref="K165" si="82">SUM(M165:AD165)</f>
        <v>100072</v>
      </c>
      <c r="L165" s="82">
        <f t="shared" ref="L165" si="83">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
      <c r="A166" s="150" t="s">
        <v>47</v>
      </c>
      <c r="B166" s="446" t="s">
        <v>197</v>
      </c>
      <c r="C166" s="370" t="str">
        <f t="shared" si="72"/>
        <v>England ICS - Bedfordshire, Luton and Milton Keynes</v>
      </c>
      <c r="D166" s="110">
        <f t="shared" ref="D166:D200" si="84">I166</f>
        <v>355949</v>
      </c>
      <c r="E166" s="110">
        <f t="shared" ref="E166:E200" si="85">J166</f>
        <v>367983</v>
      </c>
      <c r="F166" s="143">
        <f t="shared" ref="F166:F200" si="86">G166+H166</f>
        <v>959098</v>
      </c>
      <c r="G166" s="72">
        <f t="shared" ref="G166:G200" si="87">SUM(M166:CY166)</f>
        <v>476424</v>
      </c>
      <c r="H166" s="73">
        <f t="shared" ref="H166:H200" si="88">SUM(CZ166:GL166)</f>
        <v>482674</v>
      </c>
      <c r="I166" s="72">
        <f t="shared" ref="I166:I200" si="89">SUM(AE166:CY166)</f>
        <v>355949</v>
      </c>
      <c r="J166" s="145">
        <f t="shared" ref="J166:J200" si="90">SUM(DR166:GL166)</f>
        <v>367983</v>
      </c>
      <c r="K166" s="147">
        <f t="shared" ref="K166:K200" si="91">SUM(M166:AD166)</f>
        <v>120475</v>
      </c>
      <c r="L166" s="71">
        <f t="shared" ref="L166:L200" si="92">SUM(CZ166:DQ166)</f>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
      <c r="A167" s="150" t="s">
        <v>47</v>
      </c>
      <c r="B167" s="446" t="s">
        <v>198</v>
      </c>
      <c r="C167" s="370" t="str">
        <f t="shared" si="72"/>
        <v>England ICS - Birmingham and Solihull </v>
      </c>
      <c r="D167" s="110">
        <f t="shared" si="84"/>
        <v>431773</v>
      </c>
      <c r="E167" s="110">
        <f t="shared" si="85"/>
        <v>459616</v>
      </c>
      <c r="F167" s="143">
        <f t="shared" si="86"/>
        <v>1179731</v>
      </c>
      <c r="G167" s="72">
        <f t="shared" si="87"/>
        <v>580301</v>
      </c>
      <c r="H167" s="73">
        <f t="shared" si="88"/>
        <v>599430</v>
      </c>
      <c r="I167" s="72">
        <f t="shared" si="89"/>
        <v>431773</v>
      </c>
      <c r="J167" s="145">
        <f t="shared" si="90"/>
        <v>459616</v>
      </c>
      <c r="K167" s="147">
        <f t="shared" si="91"/>
        <v>148528</v>
      </c>
      <c r="L167" s="71">
        <f t="shared" si="92"/>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
      <c r="A168" s="150" t="s">
        <v>47</v>
      </c>
      <c r="B168" s="446" t="s">
        <v>199</v>
      </c>
      <c r="C168" s="370" t="str">
        <f t="shared" si="72"/>
        <v>England ICS - Bristol, North Somerset and South Gloucestershire</v>
      </c>
      <c r="D168" s="110">
        <f t="shared" si="84"/>
        <v>379832</v>
      </c>
      <c r="E168" s="110">
        <f t="shared" si="85"/>
        <v>391270</v>
      </c>
      <c r="F168" s="143">
        <f t="shared" si="86"/>
        <v>969256</v>
      </c>
      <c r="G168" s="72">
        <f t="shared" si="87"/>
        <v>481679</v>
      </c>
      <c r="H168" s="73">
        <f t="shared" si="88"/>
        <v>487577</v>
      </c>
      <c r="I168" s="72">
        <f t="shared" si="89"/>
        <v>379832</v>
      </c>
      <c r="J168" s="145">
        <f t="shared" si="90"/>
        <v>391270</v>
      </c>
      <c r="K168" s="147">
        <f t="shared" si="91"/>
        <v>101847</v>
      </c>
      <c r="L168" s="71">
        <f t="shared" si="92"/>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
      <c r="A169" s="150" t="s">
        <v>47</v>
      </c>
      <c r="B169" s="446" t="s">
        <v>200</v>
      </c>
      <c r="C169" s="370" t="str">
        <f t="shared" si="72"/>
        <v>England ICS - Buckinghamshire, Oxfordshire and Berkshire West:</v>
      </c>
      <c r="D169" s="110">
        <f t="shared" si="84"/>
        <v>657001</v>
      </c>
      <c r="E169" s="110">
        <f t="shared" si="85"/>
        <v>680525</v>
      </c>
      <c r="F169" s="143">
        <f t="shared" si="86"/>
        <v>1723447</v>
      </c>
      <c r="G169" s="72">
        <f t="shared" si="87"/>
        <v>854789</v>
      </c>
      <c r="H169" s="73">
        <f t="shared" si="88"/>
        <v>868658</v>
      </c>
      <c r="I169" s="72">
        <f t="shared" si="89"/>
        <v>657001</v>
      </c>
      <c r="J169" s="145">
        <f t="shared" si="90"/>
        <v>680525</v>
      </c>
      <c r="K169" s="147">
        <f t="shared" si="91"/>
        <v>197788</v>
      </c>
      <c r="L169" s="71">
        <f t="shared" si="92"/>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
      <c r="A170" s="150" t="s">
        <v>47</v>
      </c>
      <c r="B170" s="446" t="s">
        <v>201</v>
      </c>
      <c r="C170" s="370" t="str">
        <f t="shared" si="72"/>
        <v>England ICS - Cambridgeshire and Peterborough</v>
      </c>
      <c r="D170" s="110">
        <f t="shared" si="84"/>
        <v>346936</v>
      </c>
      <c r="E170" s="110">
        <f t="shared" si="85"/>
        <v>351669</v>
      </c>
      <c r="F170" s="143">
        <f t="shared" si="86"/>
        <v>896725</v>
      </c>
      <c r="G170" s="72">
        <f t="shared" si="87"/>
        <v>449188</v>
      </c>
      <c r="H170" s="73">
        <f t="shared" si="88"/>
        <v>447537</v>
      </c>
      <c r="I170" s="72">
        <f t="shared" si="89"/>
        <v>346936</v>
      </c>
      <c r="J170" s="145">
        <f t="shared" si="90"/>
        <v>351669</v>
      </c>
      <c r="K170" s="147">
        <f t="shared" si="91"/>
        <v>102252</v>
      </c>
      <c r="L170" s="71">
        <f t="shared" si="92"/>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
      <c r="A171" s="150" t="s">
        <v>47</v>
      </c>
      <c r="B171" s="446" t="s">
        <v>202</v>
      </c>
      <c r="C171" s="370" t="str">
        <f t="shared" si="72"/>
        <v>England ICS - Cheshire and Merseyside</v>
      </c>
      <c r="D171" s="110">
        <f t="shared" ref="D171:D195" si="93">I171</f>
        <v>964135</v>
      </c>
      <c r="E171" s="110">
        <f t="shared" ref="E171:E195" si="94">J171</f>
        <v>1029896</v>
      </c>
      <c r="F171" s="143">
        <f t="shared" ref="F171:F195" si="95">G171+H171</f>
        <v>2503902</v>
      </c>
      <c r="G171" s="72">
        <f t="shared" ref="G171:G195" si="96">SUM(M171:CY171)</f>
        <v>1226046</v>
      </c>
      <c r="H171" s="73">
        <f t="shared" ref="H171:H195" si="97">SUM(CZ171:GL171)</f>
        <v>1277856</v>
      </c>
      <c r="I171" s="72">
        <f t="shared" ref="I171:I195" si="98">SUM(AE171:CY171)</f>
        <v>964135</v>
      </c>
      <c r="J171" s="145">
        <f t="shared" ref="J171:J195" si="99">SUM(DR171:GL171)</f>
        <v>1029896</v>
      </c>
      <c r="K171" s="147">
        <f t="shared" ref="K171:K195" si="100">SUM(M171:AD171)</f>
        <v>261911</v>
      </c>
      <c r="L171" s="71">
        <f t="shared" ref="L171:L195" si="101">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
      <c r="A172" s="150" t="s">
        <v>47</v>
      </c>
      <c r="B172" s="446" t="s">
        <v>203</v>
      </c>
      <c r="C172" s="370" t="str">
        <f t="shared" si="72"/>
        <v xml:space="preserve">England ICS - Cornwall and the Isles of Scilly </v>
      </c>
      <c r="D172" s="110">
        <f t="shared" si="93"/>
        <v>223269</v>
      </c>
      <c r="E172" s="110">
        <f t="shared" si="94"/>
        <v>242963</v>
      </c>
      <c r="F172" s="143">
        <f t="shared" si="95"/>
        <v>575525</v>
      </c>
      <c r="G172" s="72">
        <f t="shared" si="96"/>
        <v>279480</v>
      </c>
      <c r="H172" s="73">
        <f t="shared" si="97"/>
        <v>296045</v>
      </c>
      <c r="I172" s="72">
        <f t="shared" si="98"/>
        <v>223269</v>
      </c>
      <c r="J172" s="145">
        <f t="shared" si="99"/>
        <v>242963</v>
      </c>
      <c r="K172" s="147">
        <f t="shared" si="100"/>
        <v>56211</v>
      </c>
      <c r="L172" s="71">
        <f t="shared" si="101"/>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
      <c r="A173" s="150" t="s">
        <v>47</v>
      </c>
      <c r="B173" s="446" t="s">
        <v>204</v>
      </c>
      <c r="C173" s="370" t="str">
        <f t="shared" si="72"/>
        <v>England ICS - Coventry and Warwickshire</v>
      </c>
      <c r="D173" s="110">
        <f t="shared" si="93"/>
        <v>379115</v>
      </c>
      <c r="E173" s="110">
        <f t="shared" si="94"/>
        <v>384098</v>
      </c>
      <c r="F173" s="143">
        <f t="shared" si="95"/>
        <v>963173</v>
      </c>
      <c r="G173" s="72">
        <f t="shared" si="96"/>
        <v>481624</v>
      </c>
      <c r="H173" s="73">
        <f t="shared" si="97"/>
        <v>481549</v>
      </c>
      <c r="I173" s="72">
        <f t="shared" si="98"/>
        <v>379115</v>
      </c>
      <c r="J173" s="145">
        <f t="shared" si="99"/>
        <v>384098</v>
      </c>
      <c r="K173" s="147">
        <f t="shared" si="100"/>
        <v>102509</v>
      </c>
      <c r="L173" s="71">
        <f t="shared" si="101"/>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
      <c r="A174" s="150" t="s">
        <v>47</v>
      </c>
      <c r="B174" s="446" t="s">
        <v>205</v>
      </c>
      <c r="C174" s="370" t="str">
        <f t="shared" si="72"/>
        <v>England ICS - Derbyshire</v>
      </c>
      <c r="D174" s="110">
        <f t="shared" si="93"/>
        <v>401434</v>
      </c>
      <c r="E174" s="110">
        <f t="shared" si="94"/>
        <v>421207</v>
      </c>
      <c r="F174" s="143">
        <f t="shared" si="95"/>
        <v>1030393</v>
      </c>
      <c r="G174" s="72">
        <f t="shared" si="96"/>
        <v>507654</v>
      </c>
      <c r="H174" s="73">
        <f t="shared" si="97"/>
        <v>522739</v>
      </c>
      <c r="I174" s="72">
        <f t="shared" si="98"/>
        <v>401434</v>
      </c>
      <c r="J174" s="145">
        <f t="shared" si="99"/>
        <v>421207</v>
      </c>
      <c r="K174" s="147">
        <f t="shared" si="100"/>
        <v>106220</v>
      </c>
      <c r="L174" s="71">
        <f t="shared" si="101"/>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
      <c r="A175" s="150" t="s">
        <v>47</v>
      </c>
      <c r="B175" s="446" t="s">
        <v>206</v>
      </c>
      <c r="C175" s="370" t="str">
        <f t="shared" si="72"/>
        <v>England ICS - Devon</v>
      </c>
      <c r="D175" s="110">
        <f t="shared" si="93"/>
        <v>476232</v>
      </c>
      <c r="E175" s="110">
        <f t="shared" si="94"/>
        <v>506690</v>
      </c>
      <c r="F175" s="143">
        <f t="shared" si="95"/>
        <v>1209773</v>
      </c>
      <c r="G175" s="72">
        <f t="shared" si="96"/>
        <v>592841</v>
      </c>
      <c r="H175" s="73">
        <f t="shared" si="97"/>
        <v>616932</v>
      </c>
      <c r="I175" s="72">
        <f t="shared" si="98"/>
        <v>476232</v>
      </c>
      <c r="J175" s="145">
        <f t="shared" si="99"/>
        <v>506690</v>
      </c>
      <c r="K175" s="147">
        <f t="shared" si="100"/>
        <v>116609</v>
      </c>
      <c r="L175" s="71">
        <f t="shared" si="101"/>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
      <c r="A176" s="150" t="s">
        <v>47</v>
      </c>
      <c r="B176" s="446" t="s">
        <v>207</v>
      </c>
      <c r="C176" s="370" t="str">
        <f t="shared" si="72"/>
        <v>England ICS - Dorset</v>
      </c>
      <c r="D176" s="110">
        <f t="shared" si="93"/>
        <v>309517</v>
      </c>
      <c r="E176" s="110">
        <f t="shared" si="94"/>
        <v>323213</v>
      </c>
      <c r="F176" s="143">
        <f t="shared" si="95"/>
        <v>776780</v>
      </c>
      <c r="G176" s="72">
        <f t="shared" si="96"/>
        <v>383364</v>
      </c>
      <c r="H176" s="73">
        <f t="shared" si="97"/>
        <v>393416</v>
      </c>
      <c r="I176" s="72">
        <f t="shared" si="98"/>
        <v>309517</v>
      </c>
      <c r="J176" s="145">
        <f t="shared" si="99"/>
        <v>323213</v>
      </c>
      <c r="K176" s="147">
        <f t="shared" si="100"/>
        <v>73847</v>
      </c>
      <c r="L176" s="71">
        <f t="shared" si="101"/>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
      <c r="A177" s="150" t="s">
        <v>47</v>
      </c>
      <c r="B177" s="446" t="s">
        <v>208</v>
      </c>
      <c r="C177" s="370" t="str">
        <f t="shared" si="72"/>
        <v>England ICS - Frimley</v>
      </c>
      <c r="D177" s="110">
        <f t="shared" si="93"/>
        <v>280610</v>
      </c>
      <c r="E177" s="110">
        <f t="shared" si="94"/>
        <v>289515</v>
      </c>
      <c r="F177" s="143">
        <f t="shared" si="95"/>
        <v>746739</v>
      </c>
      <c r="G177" s="72">
        <f t="shared" si="96"/>
        <v>371630</v>
      </c>
      <c r="H177" s="73">
        <f t="shared" si="97"/>
        <v>375109</v>
      </c>
      <c r="I177" s="72">
        <f t="shared" si="98"/>
        <v>280610</v>
      </c>
      <c r="J177" s="145">
        <f t="shared" si="99"/>
        <v>289515</v>
      </c>
      <c r="K177" s="147">
        <f t="shared" si="100"/>
        <v>91020</v>
      </c>
      <c r="L177" s="71">
        <f t="shared" si="101"/>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
      <c r="A178" s="150" t="s">
        <v>47</v>
      </c>
      <c r="B178" s="446" t="s">
        <v>209</v>
      </c>
      <c r="C178" s="370" t="str">
        <f t="shared" si="72"/>
        <v>England ICS - Gloucestershire</v>
      </c>
      <c r="D178" s="110">
        <f t="shared" si="93"/>
        <v>248138</v>
      </c>
      <c r="E178" s="110">
        <f t="shared" si="94"/>
        <v>262950</v>
      </c>
      <c r="F178" s="143">
        <f t="shared" si="95"/>
        <v>640650</v>
      </c>
      <c r="G178" s="72">
        <f t="shared" si="96"/>
        <v>314175</v>
      </c>
      <c r="H178" s="73">
        <f t="shared" si="97"/>
        <v>326475</v>
      </c>
      <c r="I178" s="72">
        <f t="shared" si="98"/>
        <v>248138</v>
      </c>
      <c r="J178" s="145">
        <f t="shared" si="99"/>
        <v>262950</v>
      </c>
      <c r="K178" s="147">
        <f t="shared" si="100"/>
        <v>66037</v>
      </c>
      <c r="L178" s="71">
        <f t="shared" si="101"/>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
      <c r="A179" s="150" t="s">
        <v>47</v>
      </c>
      <c r="B179" s="446" t="s">
        <v>210</v>
      </c>
      <c r="C179" s="370" t="str">
        <f t="shared" si="72"/>
        <v xml:space="preserve">England ICS - Greater Manchester </v>
      </c>
      <c r="D179" s="110">
        <f t="shared" si="93"/>
        <v>1098593</v>
      </c>
      <c r="E179" s="110">
        <f t="shared" si="94"/>
        <v>1128011</v>
      </c>
      <c r="F179" s="143">
        <f t="shared" si="95"/>
        <v>2881890</v>
      </c>
      <c r="G179" s="72">
        <f t="shared" si="96"/>
        <v>1434728</v>
      </c>
      <c r="H179" s="73">
        <f t="shared" si="97"/>
        <v>1447162</v>
      </c>
      <c r="I179" s="72">
        <f t="shared" si="98"/>
        <v>1098593</v>
      </c>
      <c r="J179" s="145">
        <f t="shared" si="99"/>
        <v>1128011</v>
      </c>
      <c r="K179" s="147">
        <f t="shared" si="100"/>
        <v>336135</v>
      </c>
      <c r="L179" s="71">
        <f t="shared" si="101"/>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
      <c r="A180" s="150" t="s">
        <v>47</v>
      </c>
      <c r="B180" s="446" t="s">
        <v>211</v>
      </c>
      <c r="C180" s="370" t="str">
        <f t="shared" si="72"/>
        <v>England ICS - Hampshire and the Isle of Wight</v>
      </c>
      <c r="D180" s="110">
        <f t="shared" si="93"/>
        <v>715426</v>
      </c>
      <c r="E180" s="110">
        <f t="shared" si="94"/>
        <v>747588</v>
      </c>
      <c r="F180" s="143">
        <f t="shared" si="95"/>
        <v>1831473</v>
      </c>
      <c r="G180" s="72">
        <f t="shared" si="96"/>
        <v>904764</v>
      </c>
      <c r="H180" s="73">
        <f t="shared" si="97"/>
        <v>926709</v>
      </c>
      <c r="I180" s="72">
        <f t="shared" si="98"/>
        <v>715426</v>
      </c>
      <c r="J180" s="145">
        <f t="shared" si="99"/>
        <v>747588</v>
      </c>
      <c r="K180" s="147">
        <f t="shared" si="100"/>
        <v>189338</v>
      </c>
      <c r="L180" s="71">
        <f t="shared" si="101"/>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
      <c r="A181" s="150" t="s">
        <v>47</v>
      </c>
      <c r="B181" s="446" t="s">
        <v>212</v>
      </c>
      <c r="C181" s="370" t="str">
        <f t="shared" si="72"/>
        <v>England ICS - Hertfordshire and West Essex</v>
      </c>
      <c r="D181" s="110">
        <f t="shared" si="93"/>
        <v>552598</v>
      </c>
      <c r="E181" s="110">
        <f t="shared" si="94"/>
        <v>594357</v>
      </c>
      <c r="F181" s="143">
        <f t="shared" si="95"/>
        <v>1488061</v>
      </c>
      <c r="G181" s="72">
        <f t="shared" si="96"/>
        <v>727451</v>
      </c>
      <c r="H181" s="73">
        <f t="shared" si="97"/>
        <v>760610</v>
      </c>
      <c r="I181" s="72">
        <f t="shared" si="98"/>
        <v>552598</v>
      </c>
      <c r="J181" s="145">
        <f t="shared" si="99"/>
        <v>594357</v>
      </c>
      <c r="K181" s="147">
        <f t="shared" si="100"/>
        <v>174853</v>
      </c>
      <c r="L181" s="71">
        <f t="shared" si="101"/>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
      <c r="A182" s="150" t="s">
        <v>47</v>
      </c>
      <c r="B182" s="446" t="s">
        <v>213</v>
      </c>
      <c r="C182" s="370" t="str">
        <f t="shared" si="72"/>
        <v>England ICS - Herefordshire and Worcestershire</v>
      </c>
      <c r="D182" s="110">
        <f t="shared" si="93"/>
        <v>309932</v>
      </c>
      <c r="E182" s="110">
        <f t="shared" si="94"/>
        <v>326371</v>
      </c>
      <c r="F182" s="143">
        <f t="shared" si="95"/>
        <v>791685</v>
      </c>
      <c r="G182" s="72">
        <f t="shared" si="96"/>
        <v>389585</v>
      </c>
      <c r="H182" s="73">
        <f t="shared" si="97"/>
        <v>402100</v>
      </c>
      <c r="I182" s="72">
        <f t="shared" si="98"/>
        <v>309932</v>
      </c>
      <c r="J182" s="145">
        <f t="shared" si="99"/>
        <v>326371</v>
      </c>
      <c r="K182" s="147">
        <f t="shared" si="100"/>
        <v>79653</v>
      </c>
      <c r="L182" s="71">
        <f t="shared" si="101"/>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
      <c r="A183" s="150" t="s">
        <v>47</v>
      </c>
      <c r="B183" s="446" t="s">
        <v>214</v>
      </c>
      <c r="C183" s="370" t="str">
        <f t="shared" si="72"/>
        <v>England ICS - Humber and North Yorkshire</v>
      </c>
      <c r="D183" s="110">
        <f t="shared" si="93"/>
        <v>671757</v>
      </c>
      <c r="E183" s="110">
        <f t="shared" si="94"/>
        <v>701707</v>
      </c>
      <c r="F183" s="143">
        <f t="shared" si="95"/>
        <v>1708723</v>
      </c>
      <c r="G183" s="72">
        <f t="shared" si="96"/>
        <v>843891</v>
      </c>
      <c r="H183" s="73">
        <f t="shared" si="97"/>
        <v>864832</v>
      </c>
      <c r="I183" s="72">
        <f t="shared" si="98"/>
        <v>671757</v>
      </c>
      <c r="J183" s="145">
        <f t="shared" si="99"/>
        <v>701707</v>
      </c>
      <c r="K183" s="147">
        <f t="shared" si="100"/>
        <v>172134</v>
      </c>
      <c r="L183" s="71">
        <f t="shared" si="101"/>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
      <c r="A184" s="150" t="s">
        <v>47</v>
      </c>
      <c r="B184" s="446" t="s">
        <v>215</v>
      </c>
      <c r="C184" s="370" t="str">
        <f t="shared" si="72"/>
        <v>England ICS - Kent and Medway</v>
      </c>
      <c r="D184" s="110">
        <f t="shared" si="93"/>
        <v>706308</v>
      </c>
      <c r="E184" s="110">
        <f t="shared" si="94"/>
        <v>749879</v>
      </c>
      <c r="F184" s="143">
        <f t="shared" si="95"/>
        <v>1868199</v>
      </c>
      <c r="G184" s="72">
        <f t="shared" si="96"/>
        <v>918033</v>
      </c>
      <c r="H184" s="73">
        <f t="shared" si="97"/>
        <v>950166</v>
      </c>
      <c r="I184" s="72">
        <f t="shared" si="98"/>
        <v>706308</v>
      </c>
      <c r="J184" s="145">
        <f t="shared" si="99"/>
        <v>749879</v>
      </c>
      <c r="K184" s="147">
        <f t="shared" si="100"/>
        <v>211725</v>
      </c>
      <c r="L184" s="71">
        <f t="shared" si="101"/>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
      <c r="A185" s="150" t="s">
        <v>47</v>
      </c>
      <c r="B185" s="446" t="s">
        <v>216</v>
      </c>
      <c r="C185" s="370" t="str">
        <f t="shared" si="72"/>
        <v>England ICS - Lancashire and South Cumbria</v>
      </c>
      <c r="D185" s="110">
        <f t="shared" si="93"/>
        <v>659847</v>
      </c>
      <c r="E185" s="110">
        <f t="shared" si="94"/>
        <v>687755</v>
      </c>
      <c r="F185" s="143">
        <f t="shared" si="95"/>
        <v>1701655</v>
      </c>
      <c r="G185" s="72">
        <f t="shared" si="96"/>
        <v>841367</v>
      </c>
      <c r="H185" s="73">
        <f t="shared" si="97"/>
        <v>860288</v>
      </c>
      <c r="I185" s="72">
        <f t="shared" si="98"/>
        <v>659847</v>
      </c>
      <c r="J185" s="145">
        <f t="shared" si="99"/>
        <v>687755</v>
      </c>
      <c r="K185" s="147">
        <f t="shared" si="100"/>
        <v>181520</v>
      </c>
      <c r="L185" s="71">
        <f t="shared" si="101"/>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
      <c r="A186" s="150" t="s">
        <v>47</v>
      </c>
      <c r="B186" s="446" t="s">
        <v>217</v>
      </c>
      <c r="C186" s="370" t="str">
        <f t="shared" si="72"/>
        <v>England ICS - Leicester, Leicestershire and Rutland</v>
      </c>
      <c r="D186" s="110">
        <f t="shared" si="93"/>
        <v>430266</v>
      </c>
      <c r="E186" s="110">
        <f t="shared" si="94"/>
        <v>442069</v>
      </c>
      <c r="F186" s="143">
        <f t="shared" si="95"/>
        <v>1107597</v>
      </c>
      <c r="G186" s="72">
        <f t="shared" si="96"/>
        <v>551149</v>
      </c>
      <c r="H186" s="73">
        <f t="shared" si="97"/>
        <v>556448</v>
      </c>
      <c r="I186" s="72">
        <f t="shared" si="98"/>
        <v>430266</v>
      </c>
      <c r="J186" s="145">
        <f t="shared" si="99"/>
        <v>442069</v>
      </c>
      <c r="K186" s="147">
        <f t="shared" si="100"/>
        <v>120883</v>
      </c>
      <c r="L186" s="71">
        <f t="shared" si="101"/>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
      <c r="A187" s="150" t="s">
        <v>47</v>
      </c>
      <c r="B187" s="446" t="s">
        <v>218</v>
      </c>
      <c r="C187" s="370" t="str">
        <f t="shared" si="72"/>
        <v>England ICS - Lincolnshire</v>
      </c>
      <c r="D187" s="110">
        <f t="shared" si="93"/>
        <v>300527</v>
      </c>
      <c r="E187" s="110">
        <f t="shared" si="94"/>
        <v>318474</v>
      </c>
      <c r="F187" s="143">
        <f t="shared" si="95"/>
        <v>766333</v>
      </c>
      <c r="G187" s="72">
        <f t="shared" si="96"/>
        <v>375699</v>
      </c>
      <c r="H187" s="73">
        <f t="shared" si="97"/>
        <v>390634</v>
      </c>
      <c r="I187" s="72">
        <f t="shared" si="98"/>
        <v>300527</v>
      </c>
      <c r="J187" s="145">
        <f t="shared" si="99"/>
        <v>318474</v>
      </c>
      <c r="K187" s="147">
        <f t="shared" si="100"/>
        <v>75172</v>
      </c>
      <c r="L187" s="71">
        <f t="shared" si="101"/>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
      <c r="A188" s="150" t="s">
        <v>47</v>
      </c>
      <c r="B188" s="446" t="s">
        <v>219</v>
      </c>
      <c r="C188" s="370" t="str">
        <f t="shared" si="72"/>
        <v xml:space="preserve">England ICS - Mid and South Essex </v>
      </c>
      <c r="D188" s="110">
        <f t="shared" si="93"/>
        <v>452188</v>
      </c>
      <c r="E188" s="110">
        <f t="shared" si="94"/>
        <v>483661</v>
      </c>
      <c r="F188" s="143">
        <f t="shared" si="95"/>
        <v>1199296</v>
      </c>
      <c r="G188" s="72">
        <f t="shared" si="96"/>
        <v>587395</v>
      </c>
      <c r="H188" s="73">
        <f t="shared" si="97"/>
        <v>611901</v>
      </c>
      <c r="I188" s="72">
        <f t="shared" si="98"/>
        <v>452188</v>
      </c>
      <c r="J188" s="145">
        <f t="shared" si="99"/>
        <v>483661</v>
      </c>
      <c r="K188" s="147">
        <f t="shared" si="100"/>
        <v>135207</v>
      </c>
      <c r="L188" s="71">
        <f t="shared" si="101"/>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
      <c r="A189" s="150" t="s">
        <v>47</v>
      </c>
      <c r="B189" s="446" t="s">
        <v>220</v>
      </c>
      <c r="C189" s="370" t="str">
        <f t="shared" si="72"/>
        <v>England ICS - Norfolk and Waveney</v>
      </c>
      <c r="D189" s="110">
        <f t="shared" si="93"/>
        <v>406639</v>
      </c>
      <c r="E189" s="110">
        <f t="shared" si="94"/>
        <v>431328</v>
      </c>
      <c r="F189" s="143">
        <f t="shared" si="95"/>
        <v>1032661</v>
      </c>
      <c r="G189" s="72">
        <f t="shared" si="96"/>
        <v>506595</v>
      </c>
      <c r="H189" s="73">
        <f t="shared" si="97"/>
        <v>526066</v>
      </c>
      <c r="I189" s="72">
        <f t="shared" si="98"/>
        <v>406639</v>
      </c>
      <c r="J189" s="145">
        <f t="shared" si="99"/>
        <v>431328</v>
      </c>
      <c r="K189" s="147">
        <f t="shared" si="100"/>
        <v>99956</v>
      </c>
      <c r="L189" s="71">
        <f t="shared" si="101"/>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
      <c r="A190" s="150" t="s">
        <v>47</v>
      </c>
      <c r="B190" s="446" t="s">
        <v>129</v>
      </c>
      <c r="C190" s="370" t="str">
        <f t="shared" si="72"/>
        <v xml:space="preserve">England ICS - North Central London </v>
      </c>
      <c r="D190" s="110">
        <f t="shared" si="93"/>
        <v>593891</v>
      </c>
      <c r="E190" s="110">
        <f t="shared" si="94"/>
        <v>596826</v>
      </c>
      <c r="F190" s="143">
        <f t="shared" si="95"/>
        <v>1526582</v>
      </c>
      <c r="G190" s="72">
        <f t="shared" si="96"/>
        <v>766256</v>
      </c>
      <c r="H190" s="73">
        <f t="shared" si="97"/>
        <v>760326</v>
      </c>
      <c r="I190" s="72">
        <f t="shared" si="98"/>
        <v>593891</v>
      </c>
      <c r="J190" s="145">
        <f t="shared" si="99"/>
        <v>596826</v>
      </c>
      <c r="K190" s="147">
        <f t="shared" si="100"/>
        <v>172365</v>
      </c>
      <c r="L190" s="71">
        <f t="shared" si="101"/>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
      <c r="A191" s="150" t="s">
        <v>47</v>
      </c>
      <c r="B191" s="446" t="s">
        <v>221</v>
      </c>
      <c r="C191" s="370" t="str">
        <f t="shared" si="72"/>
        <v>England ICS - North East and North Cumbria</v>
      </c>
      <c r="D191" s="110">
        <f t="shared" si="93"/>
        <v>1170091</v>
      </c>
      <c r="E191" s="110">
        <f t="shared" si="94"/>
        <v>1236662</v>
      </c>
      <c r="F191" s="143">
        <f t="shared" si="95"/>
        <v>3000432</v>
      </c>
      <c r="G191" s="72">
        <f t="shared" si="96"/>
        <v>1475310</v>
      </c>
      <c r="H191" s="73">
        <f t="shared" si="97"/>
        <v>1525122</v>
      </c>
      <c r="I191" s="72">
        <f t="shared" si="98"/>
        <v>1170091</v>
      </c>
      <c r="J191" s="145">
        <f t="shared" si="99"/>
        <v>1236662</v>
      </c>
      <c r="K191" s="147">
        <f t="shared" si="100"/>
        <v>305219</v>
      </c>
      <c r="L191" s="71">
        <f t="shared" si="101"/>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
      <c r="A192" s="150" t="s">
        <v>47</v>
      </c>
      <c r="B192" s="446" t="s">
        <v>133</v>
      </c>
      <c r="C192" s="370" t="str">
        <f t="shared" si="72"/>
        <v xml:space="preserve">England ICS - North East London </v>
      </c>
      <c r="D192" s="110">
        <f t="shared" si="93"/>
        <v>784566</v>
      </c>
      <c r="E192" s="110">
        <f t="shared" si="94"/>
        <v>758991</v>
      </c>
      <c r="F192" s="143">
        <f t="shared" si="95"/>
        <v>2036470</v>
      </c>
      <c r="G192" s="72">
        <f t="shared" si="96"/>
        <v>1037604</v>
      </c>
      <c r="H192" s="73">
        <f t="shared" si="97"/>
        <v>998866</v>
      </c>
      <c r="I192" s="72">
        <f t="shared" si="98"/>
        <v>784566</v>
      </c>
      <c r="J192" s="145">
        <f t="shared" si="99"/>
        <v>758991</v>
      </c>
      <c r="K192" s="147">
        <f t="shared" si="100"/>
        <v>253038</v>
      </c>
      <c r="L192" s="71">
        <f t="shared" si="101"/>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
      <c r="A193" s="150" t="s">
        <v>47</v>
      </c>
      <c r="B193" s="446" t="s">
        <v>222</v>
      </c>
      <c r="C193" s="370" t="str">
        <f t="shared" si="72"/>
        <v>England ICS - North West London</v>
      </c>
      <c r="D193" s="110">
        <f t="shared" si="93"/>
        <v>828249</v>
      </c>
      <c r="E193" s="110">
        <f t="shared" si="94"/>
        <v>805826</v>
      </c>
      <c r="F193" s="143">
        <f t="shared" si="95"/>
        <v>2111469</v>
      </c>
      <c r="G193" s="72">
        <f t="shared" si="96"/>
        <v>1073359</v>
      </c>
      <c r="H193" s="73">
        <f t="shared" si="97"/>
        <v>1038110</v>
      </c>
      <c r="I193" s="72">
        <f t="shared" si="98"/>
        <v>828249</v>
      </c>
      <c r="J193" s="145">
        <f t="shared" si="99"/>
        <v>805826</v>
      </c>
      <c r="K193" s="147">
        <f t="shared" si="100"/>
        <v>245110</v>
      </c>
      <c r="L193" s="71">
        <f t="shared" si="101"/>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
      <c r="A194" s="150" t="s">
        <v>47</v>
      </c>
      <c r="B194" s="446" t="s">
        <v>223</v>
      </c>
      <c r="C194" s="370" t="str">
        <f t="shared" si="72"/>
        <v>England ICS - Northamptonshire</v>
      </c>
      <c r="D194" s="110">
        <f t="shared" ref="D194" si="102">I194</f>
        <v>280031</v>
      </c>
      <c r="E194" s="110">
        <f t="shared" ref="E194" si="103">J194</f>
        <v>290793</v>
      </c>
      <c r="F194" s="143">
        <f t="shared" ref="F194" si="104">G194+H194</f>
        <v>740111</v>
      </c>
      <c r="G194" s="72">
        <f t="shared" ref="G194" si="105">SUM(M194:CY194)</f>
        <v>366197</v>
      </c>
      <c r="H194" s="73">
        <f t="shared" ref="H194" si="106">SUM(CZ194:GL194)</f>
        <v>373914</v>
      </c>
      <c r="I194" s="72">
        <f t="shared" ref="I194" si="107">SUM(AE194:CY194)</f>
        <v>280031</v>
      </c>
      <c r="J194" s="145">
        <f t="shared" ref="J194" si="108">SUM(DR194:GL194)</f>
        <v>290793</v>
      </c>
      <c r="K194" s="147">
        <f t="shared" ref="K194" si="109">SUM(M194:AD194)</f>
        <v>86166</v>
      </c>
      <c r="L194" s="71">
        <f t="shared" ref="L194" si="110">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
      <c r="A195" s="150" t="s">
        <v>47</v>
      </c>
      <c r="B195" s="446" t="s">
        <v>224</v>
      </c>
      <c r="C195" s="370" t="str">
        <f t="shared" si="72"/>
        <v>England ICS - Nottingham and Nottinghamshire</v>
      </c>
      <c r="D195" s="110">
        <f t="shared" si="93"/>
        <v>413641</v>
      </c>
      <c r="E195" s="110">
        <f t="shared" si="94"/>
        <v>424616</v>
      </c>
      <c r="F195" s="143">
        <f t="shared" si="95"/>
        <v>1052195</v>
      </c>
      <c r="G195" s="72">
        <f t="shared" si="96"/>
        <v>523505</v>
      </c>
      <c r="H195" s="73">
        <f t="shared" si="97"/>
        <v>528690</v>
      </c>
      <c r="I195" s="72">
        <f t="shared" si="98"/>
        <v>413641</v>
      </c>
      <c r="J195" s="145">
        <f t="shared" si="99"/>
        <v>424616</v>
      </c>
      <c r="K195" s="147">
        <f t="shared" si="100"/>
        <v>109864</v>
      </c>
      <c r="L195" s="71">
        <f t="shared" si="101"/>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
      <c r="A196" s="150" t="s">
        <v>47</v>
      </c>
      <c r="B196" s="446" t="s">
        <v>225</v>
      </c>
      <c r="C196" s="370" t="str">
        <f t="shared" si="72"/>
        <v>England ICS - Shropshire, Telford and Wrekin</v>
      </c>
      <c r="D196" s="110">
        <f t="shared" si="84"/>
        <v>199279</v>
      </c>
      <c r="E196" s="110">
        <f t="shared" si="85"/>
        <v>205519</v>
      </c>
      <c r="F196" s="143">
        <f t="shared" si="86"/>
        <v>506737</v>
      </c>
      <c r="G196" s="72">
        <f t="shared" si="87"/>
        <v>251214</v>
      </c>
      <c r="H196" s="73">
        <f t="shared" si="88"/>
        <v>255523</v>
      </c>
      <c r="I196" s="72">
        <f t="shared" si="89"/>
        <v>199279</v>
      </c>
      <c r="J196" s="145">
        <f t="shared" si="90"/>
        <v>205519</v>
      </c>
      <c r="K196" s="147">
        <f t="shared" si="91"/>
        <v>51935</v>
      </c>
      <c r="L196" s="71">
        <f t="shared" si="92"/>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
      <c r="A197" s="150" t="s">
        <v>47</v>
      </c>
      <c r="B197" s="446" t="s">
        <v>226</v>
      </c>
      <c r="C197" s="370" t="str">
        <f t="shared" si="72"/>
        <v>England ICS - Somerset</v>
      </c>
      <c r="D197" s="110">
        <f t="shared" si="84"/>
        <v>218431</v>
      </c>
      <c r="E197" s="110">
        <f t="shared" si="85"/>
        <v>234127</v>
      </c>
      <c r="F197" s="143">
        <f t="shared" si="86"/>
        <v>563851</v>
      </c>
      <c r="G197" s="72">
        <f t="shared" si="87"/>
        <v>275288</v>
      </c>
      <c r="H197" s="73">
        <f t="shared" si="88"/>
        <v>288563</v>
      </c>
      <c r="I197" s="72">
        <f t="shared" si="89"/>
        <v>218431</v>
      </c>
      <c r="J197" s="145">
        <f t="shared" si="90"/>
        <v>234127</v>
      </c>
      <c r="K197" s="147">
        <f t="shared" si="91"/>
        <v>56857</v>
      </c>
      <c r="L197" s="71">
        <f t="shared" si="92"/>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
      <c r="A198" s="150" t="s">
        <v>47</v>
      </c>
      <c r="B198" s="446" t="s">
        <v>227</v>
      </c>
      <c r="C198" s="370" t="str">
        <f t="shared" si="72"/>
        <v>England ICS - South East London</v>
      </c>
      <c r="D198" s="110">
        <f t="shared" si="84"/>
        <v>697479</v>
      </c>
      <c r="E198" s="110">
        <f t="shared" si="85"/>
        <v>722545</v>
      </c>
      <c r="F198" s="143">
        <f t="shared" si="86"/>
        <v>1818226</v>
      </c>
      <c r="G198" s="72">
        <f t="shared" si="87"/>
        <v>901719</v>
      </c>
      <c r="H198" s="73">
        <f t="shared" si="88"/>
        <v>916507</v>
      </c>
      <c r="I198" s="72">
        <f t="shared" si="89"/>
        <v>697479</v>
      </c>
      <c r="J198" s="145">
        <f t="shared" si="90"/>
        <v>722545</v>
      </c>
      <c r="K198" s="147">
        <f t="shared" si="91"/>
        <v>204240</v>
      </c>
      <c r="L198" s="71">
        <f t="shared" si="92"/>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
      <c r="A199" s="150" t="s">
        <v>47</v>
      </c>
      <c r="B199" s="446" t="s">
        <v>228</v>
      </c>
      <c r="C199" s="370" t="str">
        <f t="shared" si="72"/>
        <v>England ICS - South West London</v>
      </c>
      <c r="D199" s="110">
        <f t="shared" si="84"/>
        <v>560076</v>
      </c>
      <c r="E199" s="110">
        <f t="shared" si="85"/>
        <v>606444</v>
      </c>
      <c r="F199" s="143">
        <f t="shared" si="86"/>
        <v>1509741</v>
      </c>
      <c r="G199" s="72">
        <f t="shared" si="87"/>
        <v>735440</v>
      </c>
      <c r="H199" s="73">
        <f t="shared" si="88"/>
        <v>774301</v>
      </c>
      <c r="I199" s="72">
        <f t="shared" si="89"/>
        <v>560076</v>
      </c>
      <c r="J199" s="145">
        <f t="shared" si="90"/>
        <v>606444</v>
      </c>
      <c r="K199" s="147">
        <f t="shared" si="91"/>
        <v>175364</v>
      </c>
      <c r="L199" s="71">
        <f t="shared" si="92"/>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
      <c r="A200" s="150" t="s">
        <v>47</v>
      </c>
      <c r="B200" s="446" t="s">
        <v>229</v>
      </c>
      <c r="C200" s="370" t="str">
        <f t="shared" si="72"/>
        <v>England ICS - South Yorkshire</v>
      </c>
      <c r="D200" s="110">
        <f t="shared" si="84"/>
        <v>597392</v>
      </c>
      <c r="E200" s="110">
        <f t="shared" si="85"/>
        <v>617280</v>
      </c>
      <c r="F200" s="143">
        <f t="shared" si="86"/>
        <v>1533334</v>
      </c>
      <c r="G200" s="72">
        <f t="shared" si="87"/>
        <v>760543</v>
      </c>
      <c r="H200" s="73">
        <f t="shared" si="88"/>
        <v>772791</v>
      </c>
      <c r="I200" s="72">
        <f t="shared" si="89"/>
        <v>597392</v>
      </c>
      <c r="J200" s="145">
        <f t="shared" si="90"/>
        <v>617280</v>
      </c>
      <c r="K200" s="147">
        <f t="shared" si="91"/>
        <v>163151</v>
      </c>
      <c r="L200" s="71">
        <f t="shared" si="92"/>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
      <c r="A201" s="150" t="s">
        <v>47</v>
      </c>
      <c r="B201" s="446" t="s">
        <v>230</v>
      </c>
      <c r="C201" s="370" t="str">
        <f t="shared" si="72"/>
        <v>England ICS - Staffodshire and Stoke on Trent</v>
      </c>
      <c r="D201" s="110">
        <f t="shared" ref="D201:D206" si="111">I201</f>
        <v>450150</v>
      </c>
      <c r="E201" s="110">
        <f t="shared" ref="E201:E206" si="112">J201</f>
        <v>460064</v>
      </c>
      <c r="F201" s="143">
        <f t="shared" ref="F201:F206" si="113">G201+H201</f>
        <v>1139794</v>
      </c>
      <c r="G201" s="72">
        <f t="shared" ref="G201:G206" si="114">SUM(M201:CY201)</f>
        <v>568006</v>
      </c>
      <c r="H201" s="73">
        <f t="shared" ref="H201:H206" si="115">SUM(CZ201:GL201)</f>
        <v>571788</v>
      </c>
      <c r="I201" s="72">
        <f t="shared" ref="I201:I206" si="116">SUM(AE201:CY201)</f>
        <v>450150</v>
      </c>
      <c r="J201" s="145">
        <f t="shared" ref="J201:J206" si="117">SUM(DR201:GL201)</f>
        <v>460064</v>
      </c>
      <c r="K201" s="147">
        <f t="shared" ref="K201:K206" si="118">SUM(M201:AD201)</f>
        <v>117856</v>
      </c>
      <c r="L201" s="71">
        <f t="shared" ref="L201:L206" si="119">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
      <c r="A202" s="150" t="s">
        <v>47</v>
      </c>
      <c r="B202" s="446" t="s">
        <v>231</v>
      </c>
      <c r="C202" s="370" t="str">
        <f t="shared" si="72"/>
        <v>England ICS - Suffolk and North East Essex</v>
      </c>
      <c r="D202" s="110">
        <f t="shared" si="111"/>
        <v>385963</v>
      </c>
      <c r="E202" s="110">
        <f t="shared" si="112"/>
        <v>402853</v>
      </c>
      <c r="F202" s="143">
        <f t="shared" si="113"/>
        <v>987177</v>
      </c>
      <c r="G202" s="72">
        <f t="shared" si="114"/>
        <v>487631</v>
      </c>
      <c r="H202" s="73">
        <f t="shared" si="115"/>
        <v>499546</v>
      </c>
      <c r="I202" s="72">
        <f t="shared" si="116"/>
        <v>385963</v>
      </c>
      <c r="J202" s="145">
        <f t="shared" si="117"/>
        <v>402853</v>
      </c>
      <c r="K202" s="147">
        <f t="shared" si="118"/>
        <v>101668</v>
      </c>
      <c r="L202" s="71">
        <f t="shared" si="119"/>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
      <c r="A203" s="150" t="s">
        <v>47</v>
      </c>
      <c r="B203" s="446" t="s">
        <v>232</v>
      </c>
      <c r="C203" s="370" t="str">
        <f t="shared" si="72"/>
        <v>England ICS - Surrey Heartlands</v>
      </c>
      <c r="D203" s="110">
        <f t="shared" si="111"/>
        <v>396737</v>
      </c>
      <c r="E203" s="110">
        <f t="shared" si="112"/>
        <v>421113</v>
      </c>
      <c r="F203" s="143">
        <f t="shared" si="113"/>
        <v>1052425</v>
      </c>
      <c r="G203" s="72">
        <f t="shared" si="114"/>
        <v>516937</v>
      </c>
      <c r="H203" s="73">
        <f t="shared" si="115"/>
        <v>535488</v>
      </c>
      <c r="I203" s="72">
        <f t="shared" si="116"/>
        <v>396737</v>
      </c>
      <c r="J203" s="145">
        <f t="shared" si="117"/>
        <v>421113</v>
      </c>
      <c r="K203" s="147">
        <f t="shared" si="118"/>
        <v>120200</v>
      </c>
      <c r="L203" s="71">
        <f t="shared" si="119"/>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
      <c r="A204" s="150" t="s">
        <v>47</v>
      </c>
      <c r="B204" s="446" t="s">
        <v>233</v>
      </c>
      <c r="C204" s="370" t="str">
        <f t="shared" si="72"/>
        <v>England ICS - Sussex</v>
      </c>
      <c r="D204" s="110">
        <f t="shared" si="111"/>
        <v>664808</v>
      </c>
      <c r="E204" s="110">
        <f t="shared" si="112"/>
        <v>714065</v>
      </c>
      <c r="F204" s="143">
        <f t="shared" si="113"/>
        <v>1711539</v>
      </c>
      <c r="G204" s="72">
        <f t="shared" si="114"/>
        <v>836321</v>
      </c>
      <c r="H204" s="73">
        <f t="shared" si="115"/>
        <v>875218</v>
      </c>
      <c r="I204" s="72">
        <f t="shared" si="116"/>
        <v>664808</v>
      </c>
      <c r="J204" s="145">
        <f t="shared" si="117"/>
        <v>714065</v>
      </c>
      <c r="K204" s="147">
        <f t="shared" si="118"/>
        <v>171513</v>
      </c>
      <c r="L204" s="71">
        <f t="shared" si="119"/>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
      <c r="A205" s="150" t="s">
        <v>47</v>
      </c>
      <c r="B205" s="446" t="s">
        <v>234</v>
      </c>
      <c r="C205" s="370" t="str">
        <f t="shared" si="72"/>
        <v>England ICS - Black Country</v>
      </c>
      <c r="D205" s="110">
        <f t="shared" si="111"/>
        <v>516421</v>
      </c>
      <c r="E205" s="110">
        <f t="shared" si="112"/>
        <v>533261</v>
      </c>
      <c r="F205" s="143">
        <f t="shared" si="113"/>
        <v>1380809</v>
      </c>
      <c r="G205" s="72">
        <f t="shared" si="114"/>
        <v>686215</v>
      </c>
      <c r="H205" s="73">
        <f t="shared" si="115"/>
        <v>694594</v>
      </c>
      <c r="I205" s="72">
        <f t="shared" si="116"/>
        <v>516421</v>
      </c>
      <c r="J205" s="145">
        <f t="shared" si="117"/>
        <v>533261</v>
      </c>
      <c r="K205" s="147">
        <f t="shared" si="118"/>
        <v>169794</v>
      </c>
      <c r="L205" s="71">
        <f t="shared" si="119"/>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
      <c r="A206" s="150" t="s">
        <v>47</v>
      </c>
      <c r="B206" s="446" t="s">
        <v>235</v>
      </c>
      <c r="C206" s="370" t="str">
        <f t="shared" si="72"/>
        <v>England ICS - West Yorkshire</v>
      </c>
      <c r="D206" s="110">
        <f t="shared" si="111"/>
        <v>902561</v>
      </c>
      <c r="E206" s="110">
        <f t="shared" si="112"/>
        <v>950660</v>
      </c>
      <c r="F206" s="143">
        <f t="shared" si="113"/>
        <v>2396517</v>
      </c>
      <c r="G206" s="72">
        <f t="shared" si="114"/>
        <v>1179839</v>
      </c>
      <c r="H206" s="73">
        <f t="shared" si="115"/>
        <v>1216678</v>
      </c>
      <c r="I206" s="72">
        <f t="shared" si="116"/>
        <v>902561</v>
      </c>
      <c r="J206" s="145">
        <f t="shared" si="117"/>
        <v>950660</v>
      </c>
      <c r="K206" s="147">
        <f t="shared" si="118"/>
        <v>277278</v>
      </c>
      <c r="L206" s="71">
        <f t="shared" si="119"/>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79" customFormat="1" ht="15" x14ac:dyDescent="0.25">
      <c r="A207" s="175"/>
      <c r="B207" s="372"/>
      <c r="C207" s="185"/>
      <c r="D207" s="367">
        <f t="shared" ref="D207:L207" si="120">SUM(D165:D206)</f>
        <v>21779298</v>
      </c>
      <c r="E207" s="367">
        <f t="shared" si="120"/>
        <v>22677552</v>
      </c>
      <c r="F207" s="367">
        <f t="shared" si="120"/>
        <v>56550138</v>
      </c>
      <c r="G207" s="367">
        <f t="shared" si="120"/>
        <v>27982818</v>
      </c>
      <c r="H207" s="367">
        <f t="shared" si="120"/>
        <v>28567320</v>
      </c>
      <c r="I207" s="367">
        <f t="shared" si="120"/>
        <v>21779298</v>
      </c>
      <c r="J207" s="367">
        <f t="shared" si="120"/>
        <v>22677552</v>
      </c>
      <c r="K207" s="367">
        <f t="shared" si="120"/>
        <v>6203520</v>
      </c>
      <c r="L207" s="367">
        <f t="shared" si="120"/>
        <v>5889768</v>
      </c>
      <c r="M207" s="367"/>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c r="BA207" s="178"/>
      <c r="BB207" s="178"/>
      <c r="BC207" s="178"/>
      <c r="BD207" s="178"/>
      <c r="BE207" s="178"/>
      <c r="BF207" s="178"/>
      <c r="BG207" s="178"/>
      <c r="BH207" s="178"/>
      <c r="BI207" s="178"/>
      <c r="BJ207" s="178"/>
      <c r="BK207" s="178"/>
      <c r="BL207" s="178"/>
      <c r="BM207" s="178"/>
      <c r="BN207" s="178"/>
      <c r="BO207" s="178"/>
      <c r="BP207" s="178"/>
      <c r="BQ207" s="178"/>
      <c r="BR207" s="178"/>
      <c r="BS207" s="178"/>
      <c r="BT207" s="178"/>
      <c r="BU207" s="178"/>
      <c r="BV207" s="178"/>
      <c r="BW207" s="178"/>
      <c r="BX207" s="178"/>
      <c r="BY207" s="178"/>
      <c r="BZ207" s="178"/>
      <c r="CA207" s="178"/>
      <c r="CB207" s="178"/>
      <c r="CC207" s="178"/>
      <c r="CD207" s="178"/>
      <c r="CE207" s="178"/>
      <c r="CF207" s="178"/>
      <c r="CG207" s="178"/>
      <c r="CH207" s="178"/>
      <c r="CI207" s="178"/>
      <c r="CJ207" s="178"/>
      <c r="CK207" s="178"/>
      <c r="CL207" s="178"/>
      <c r="CM207" s="178"/>
      <c r="CN207" s="178"/>
      <c r="CO207" s="178"/>
      <c r="CP207" s="178"/>
      <c r="CQ207" s="178"/>
      <c r="CR207" s="178"/>
      <c r="CS207" s="178"/>
      <c r="CT207" s="178"/>
      <c r="CU207" s="178"/>
      <c r="CV207" s="178"/>
      <c r="CW207" s="178"/>
      <c r="CX207" s="178"/>
      <c r="CY207" s="177"/>
      <c r="CZ207" s="368"/>
      <c r="DA207" s="178"/>
      <c r="DB207" s="178"/>
      <c r="DC207" s="178"/>
      <c r="DD207" s="178"/>
      <c r="DE207" s="178"/>
      <c r="DF207" s="178"/>
      <c r="DG207" s="178"/>
      <c r="DH207" s="178"/>
      <c r="DI207" s="178"/>
      <c r="DJ207" s="178"/>
      <c r="DK207" s="178"/>
      <c r="DL207" s="178"/>
      <c r="DM207" s="178"/>
      <c r="DN207" s="178"/>
      <c r="DO207" s="178"/>
      <c r="DP207" s="178"/>
      <c r="DQ207" s="178"/>
      <c r="DR207" s="178"/>
      <c r="DS207" s="178"/>
      <c r="DT207" s="178"/>
      <c r="DU207" s="178"/>
      <c r="DV207" s="178"/>
      <c r="DW207" s="178"/>
      <c r="DX207" s="178"/>
      <c r="DY207" s="178"/>
      <c r="DZ207" s="178"/>
      <c r="EA207" s="178"/>
      <c r="EB207" s="178"/>
      <c r="EC207" s="178"/>
      <c r="ED207" s="178"/>
      <c r="EE207" s="178"/>
      <c r="EF207" s="178"/>
      <c r="EG207" s="178"/>
      <c r="EH207" s="178"/>
      <c r="EI207" s="178"/>
      <c r="EJ207" s="178"/>
      <c r="EK207" s="178"/>
      <c r="EL207" s="178"/>
      <c r="EM207" s="178"/>
      <c r="EN207" s="178"/>
      <c r="EO207" s="178"/>
      <c r="EP207" s="178"/>
      <c r="EQ207" s="178"/>
      <c r="ER207" s="178"/>
      <c r="ES207" s="178"/>
      <c r="ET207" s="178"/>
      <c r="EU207" s="178"/>
      <c r="EV207" s="178"/>
      <c r="EW207" s="178"/>
      <c r="EX207" s="178"/>
      <c r="EY207" s="178"/>
      <c r="EZ207" s="178"/>
      <c r="FA207" s="178"/>
      <c r="FB207" s="178"/>
      <c r="FC207" s="178"/>
      <c r="FD207" s="178"/>
      <c r="FE207" s="178"/>
      <c r="FF207" s="178"/>
      <c r="FG207" s="178"/>
      <c r="FH207" s="178"/>
      <c r="FI207" s="178"/>
      <c r="FJ207" s="178"/>
      <c r="FK207" s="178"/>
      <c r="FL207" s="178"/>
      <c r="FM207" s="178"/>
      <c r="FN207" s="178"/>
      <c r="FO207" s="178"/>
      <c r="FP207" s="178"/>
      <c r="FQ207" s="178"/>
      <c r="FR207" s="178"/>
      <c r="FS207" s="178"/>
      <c r="FT207" s="178"/>
      <c r="FU207" s="178"/>
      <c r="FV207" s="178"/>
      <c r="FW207" s="178"/>
      <c r="FX207" s="178"/>
      <c r="FY207" s="178"/>
      <c r="FZ207" s="178"/>
      <c r="GA207" s="178"/>
      <c r="GB207" s="178"/>
      <c r="GC207" s="178"/>
      <c r="GD207" s="178"/>
      <c r="GE207" s="178"/>
      <c r="GF207" s="178"/>
      <c r="GG207" s="178"/>
      <c r="GH207" s="178"/>
      <c r="GI207" s="178"/>
      <c r="GJ207" s="178"/>
      <c r="GK207" s="178"/>
      <c r="GL207" s="177"/>
    </row>
    <row r="208" spans="1:194" s="2" customFormat="1" x14ac:dyDescent="0.2">
      <c r="A208" s="51" t="s">
        <v>53</v>
      </c>
      <c r="B208" s="2" t="s">
        <v>236</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
      <c r="A209" s="51" t="s">
        <v>53</v>
      </c>
      <c r="B209" s="2" t="s">
        <v>237</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
      <c r="A210" s="51" t="s">
        <v>53</v>
      </c>
      <c r="B210" s="2" t="s">
        <v>238</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
      <c r="A211" s="51" t="s">
        <v>53</v>
      </c>
      <c r="B211" s="2" t="s">
        <v>239</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
      <c r="A212" s="51" t="s">
        <v>53</v>
      </c>
      <c r="B212" s="2" t="s">
        <v>240</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
      <c r="A213" s="51" t="s">
        <v>53</v>
      </c>
      <c r="B213" s="2" t="s">
        <v>241</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
      <c r="A214" s="51" t="s">
        <v>53</v>
      </c>
      <c r="B214" s="2" t="s">
        <v>242</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
      <c r="A215" s="51" t="s">
        <v>53</v>
      </c>
      <c r="B215" s="2" t="s">
        <v>243</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
      <c r="A216" s="51" t="s">
        <v>53</v>
      </c>
      <c r="B216" s="2" t="s">
        <v>244</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
      <c r="A217" s="51" t="s">
        <v>53</v>
      </c>
      <c r="B217" s="2" t="s">
        <v>245</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
      <c r="A218" s="51" t="s">
        <v>53</v>
      </c>
      <c r="B218" s="2" t="s">
        <v>246</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
      <c r="A219" s="51" t="s">
        <v>53</v>
      </c>
      <c r="B219" s="2" t="s">
        <v>247</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
      <c r="A220" s="51" t="s">
        <v>53</v>
      </c>
      <c r="B220" s="2" t="s">
        <v>248</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
      <c r="A221" s="51" t="s">
        <v>53</v>
      </c>
      <c r="B221" s="2" t="s">
        <v>249</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
      <c r="A222" s="51" t="s">
        <v>53</v>
      </c>
      <c r="B222" s="2" t="s">
        <v>250</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
      <c r="A223" s="51" t="s">
        <v>53</v>
      </c>
      <c r="B223" s="2" t="s">
        <v>251</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
      <c r="A224" s="51" t="s">
        <v>53</v>
      </c>
      <c r="B224" s="2" t="s">
        <v>252</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
      <c r="A225" s="51" t="s">
        <v>53</v>
      </c>
      <c r="B225" s="2" t="s">
        <v>253</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
      <c r="A226" s="51" t="s">
        <v>53</v>
      </c>
      <c r="B226" s="2" t="s">
        <v>254</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
      <c r="A227" s="51" t="s">
        <v>53</v>
      </c>
      <c r="B227" s="2" t="s">
        <v>255</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
      <c r="A228" s="51" t="s">
        <v>53</v>
      </c>
      <c r="B228" s="2" t="s">
        <v>256</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
      <c r="A229" s="51" t="s">
        <v>53</v>
      </c>
      <c r="B229" s="2" t="s">
        <v>257</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
      <c r="A230" s="51" t="s">
        <v>53</v>
      </c>
      <c r="B230" s="2" t="s">
        <v>258</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
      <c r="A231" s="51" t="s">
        <v>53</v>
      </c>
      <c r="B231" s="2" t="s">
        <v>259</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
      <c r="A232" s="51" t="s">
        <v>53</v>
      </c>
      <c r="B232" s="2" t="s">
        <v>260</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
      <c r="A233" s="51" t="s">
        <v>53</v>
      </c>
      <c r="B233" s="2" t="s">
        <v>261</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
      <c r="A234" s="51" t="s">
        <v>53</v>
      </c>
      <c r="B234" s="2" t="s">
        <v>262</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
      <c r="A235" s="51" t="s">
        <v>53</v>
      </c>
      <c r="B235" s="2" t="s">
        <v>263</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
      <c r="A236" s="51" t="s">
        <v>53</v>
      </c>
      <c r="B236" s="2" t="s">
        <v>264</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
      <c r="A237" s="51" t="s">
        <v>53</v>
      </c>
      <c r="B237" s="2" t="s">
        <v>265</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
      <c r="A238" s="51" t="s">
        <v>53</v>
      </c>
      <c r="B238" s="2" t="s">
        <v>266</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
      <c r="A239" s="51" t="s">
        <v>53</v>
      </c>
      <c r="B239" s="2" t="s">
        <v>267</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
      <c r="A240" s="51" t="s">
        <v>53</v>
      </c>
      <c r="B240" s="2" t="s">
        <v>268</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
      <c r="A241" s="51" t="s">
        <v>53</v>
      </c>
      <c r="B241" s="2" t="s">
        <v>269</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
      <c r="A242" s="51" t="s">
        <v>53</v>
      </c>
      <c r="B242" s="2" t="s">
        <v>270</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
      <c r="A243" s="51" t="s">
        <v>53</v>
      </c>
      <c r="B243" s="2" t="s">
        <v>271</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
      <c r="A244" s="51" t="s">
        <v>53</v>
      </c>
      <c r="B244" s="2" t="s">
        <v>272</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
      <c r="A245" s="51" t="s">
        <v>53</v>
      </c>
      <c r="B245" s="2" t="s">
        <v>273</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
      <c r="A246" s="51" t="s">
        <v>53</v>
      </c>
      <c r="B246" s="2" t="s">
        <v>274</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
      <c r="A247" s="51" t="s">
        <v>53</v>
      </c>
      <c r="B247" s="2" t="s">
        <v>275</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
      <c r="A248" s="51" t="s">
        <v>53</v>
      </c>
      <c r="B248" s="2" t="s">
        <v>276</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
      <c r="A249" s="51" t="s">
        <v>53</v>
      </c>
      <c r="B249" s="2" t="s">
        <v>277</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
      <c r="A250" s="51" t="s">
        <v>53</v>
      </c>
      <c r="B250" s="2" t="s">
        <v>278</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
      <c r="A251" s="51" t="s">
        <v>53</v>
      </c>
      <c r="B251" s="2" t="s">
        <v>279</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
      <c r="A252" s="51" t="s">
        <v>53</v>
      </c>
      <c r="B252" s="2" t="s">
        <v>280</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
      <c r="A253" s="51" t="s">
        <v>53</v>
      </c>
      <c r="B253" s="2" t="s">
        <v>281</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
      <c r="A254" s="51" t="s">
        <v>53</v>
      </c>
      <c r="B254" s="2" t="s">
        <v>282</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
      <c r="A255" s="51" t="s">
        <v>53</v>
      </c>
      <c r="B255" s="2" t="s">
        <v>283</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
      <c r="A256" s="51" t="s">
        <v>53</v>
      </c>
      <c r="B256" s="2" t="s">
        <v>284</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
      <c r="A257" s="51" t="s">
        <v>53</v>
      </c>
      <c r="B257" s="2" t="s">
        <v>285</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
      <c r="A258" s="51" t="s">
        <v>53</v>
      </c>
      <c r="B258" s="2" t="s">
        <v>286</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
      <c r="A259" s="51" t="s">
        <v>53</v>
      </c>
      <c r="B259" s="2" t="s">
        <v>287</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
      <c r="A260" s="51" t="s">
        <v>53</v>
      </c>
      <c r="B260" s="2" t="s">
        <v>288</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
      <c r="A261" s="51" t="s">
        <v>53</v>
      </c>
      <c r="B261" s="2" t="s">
        <v>289</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
      <c r="A262" s="51" t="s">
        <v>53</v>
      </c>
      <c r="B262" s="2" t="s">
        <v>290</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
      <c r="A263" s="51" t="s">
        <v>53</v>
      </c>
      <c r="B263" s="2" t="s">
        <v>291</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
      <c r="A264" s="51" t="s">
        <v>53</v>
      </c>
      <c r="B264" s="2" t="s">
        <v>292</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
      <c r="A265" s="51" t="s">
        <v>53</v>
      </c>
      <c r="B265" s="2" t="s">
        <v>293</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
      <c r="A266" s="51" t="s">
        <v>53</v>
      </c>
      <c r="B266" s="2" t="s">
        <v>294</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
      <c r="A267" s="51" t="s">
        <v>53</v>
      </c>
      <c r="B267" s="2" t="s">
        <v>295</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
      <c r="A268" s="51" t="s">
        <v>53</v>
      </c>
      <c r="B268" s="2" t="s">
        <v>296</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
      <c r="A269" s="51" t="s">
        <v>53</v>
      </c>
      <c r="B269" s="2" t="s">
        <v>297</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
      <c r="A270" s="51" t="s">
        <v>53</v>
      </c>
      <c r="B270" s="2" t="s">
        <v>298</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
      <c r="A271" s="51" t="s">
        <v>53</v>
      </c>
      <c r="B271" s="2" t="s">
        <v>299</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
      <c r="A272" s="51" t="s">
        <v>53</v>
      </c>
      <c r="B272" s="2" t="s">
        <v>300</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
      <c r="A273" s="51" t="s">
        <v>53</v>
      </c>
      <c r="B273" s="2" t="s">
        <v>301</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
      <c r="A274" s="51" t="s">
        <v>53</v>
      </c>
      <c r="B274" s="2" t="s">
        <v>302</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
      <c r="A275" s="51" t="s">
        <v>53</v>
      </c>
      <c r="B275" s="2" t="s">
        <v>303</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
      <c r="A276" s="51" t="s">
        <v>53</v>
      </c>
      <c r="B276" s="2" t="s">
        <v>304</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
      <c r="A277" s="51" t="s">
        <v>53</v>
      </c>
      <c r="B277" s="2" t="s">
        <v>305</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
      <c r="A278" s="51" t="s">
        <v>53</v>
      </c>
      <c r="B278" s="2" t="s">
        <v>306</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
      <c r="A279" s="51" t="s">
        <v>53</v>
      </c>
      <c r="B279" s="2" t="s">
        <v>307</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
      <c r="A280" s="51" t="s">
        <v>53</v>
      </c>
      <c r="B280" s="2" t="s">
        <v>308</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
      <c r="A281" s="51" t="s">
        <v>53</v>
      </c>
      <c r="B281" s="2" t="s">
        <v>309</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
      <c r="A282" s="51" t="s">
        <v>53</v>
      </c>
      <c r="B282" s="2" t="s">
        <v>310</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
      <c r="A283" s="51" t="s">
        <v>53</v>
      </c>
      <c r="B283" s="2" t="s">
        <v>311</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
      <c r="A284" s="51" t="s">
        <v>53</v>
      </c>
      <c r="B284" s="2" t="s">
        <v>207</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
      <c r="A285" s="51" t="s">
        <v>53</v>
      </c>
      <c r="B285" s="2" t="s">
        <v>312</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
      <c r="A286" s="51" t="s">
        <v>53</v>
      </c>
      <c r="B286" s="2" t="s">
        <v>313</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
      <c r="A287" s="51" t="s">
        <v>53</v>
      </c>
      <c r="B287" s="2" t="s">
        <v>314</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
      <c r="A288" s="51" t="s">
        <v>53</v>
      </c>
      <c r="B288" s="2" t="s">
        <v>315</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
      <c r="A289" s="51" t="s">
        <v>53</v>
      </c>
      <c r="B289" s="2" t="s">
        <v>316</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
      <c r="A290" s="51" t="s">
        <v>53</v>
      </c>
      <c r="B290" s="2" t="s">
        <v>317</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
      <c r="A291" s="51" t="s">
        <v>53</v>
      </c>
      <c r="B291" s="2" t="s">
        <v>318</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
      <c r="A292" s="51" t="s">
        <v>53</v>
      </c>
      <c r="B292" s="2" t="s">
        <v>319</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
      <c r="A293" s="51" t="s">
        <v>53</v>
      </c>
      <c r="B293" s="2" t="s">
        <v>320</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
      <c r="A294" s="51" t="s">
        <v>53</v>
      </c>
      <c r="B294" s="2" t="s">
        <v>321</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
      <c r="A295" s="51" t="s">
        <v>53</v>
      </c>
      <c r="B295" s="2" t="s">
        <v>322</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
      <c r="A296" s="51" t="s">
        <v>53</v>
      </c>
      <c r="B296" s="2" t="s">
        <v>323</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
      <c r="A297" s="51" t="s">
        <v>53</v>
      </c>
      <c r="B297" s="2" t="s">
        <v>324</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
      <c r="A298" s="51" t="s">
        <v>53</v>
      </c>
      <c r="B298" s="2" t="s">
        <v>325</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
      <c r="A299" s="51" t="s">
        <v>53</v>
      </c>
      <c r="B299" s="2" t="s">
        <v>326</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
      <c r="A300" s="51" t="s">
        <v>53</v>
      </c>
      <c r="B300" s="2" t="s">
        <v>327</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
      <c r="A301" s="51" t="s">
        <v>53</v>
      </c>
      <c r="B301" s="2" t="s">
        <v>328</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
      <c r="A302" s="51" t="s">
        <v>53</v>
      </c>
      <c r="B302" s="2" t="s">
        <v>329</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
      <c r="A303" s="51" t="s">
        <v>53</v>
      </c>
      <c r="B303" s="2" t="s">
        <v>330</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
      <c r="A304" s="51" t="s">
        <v>53</v>
      </c>
      <c r="B304" s="2" t="s">
        <v>331</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
      <c r="A305" s="51" t="s">
        <v>53</v>
      </c>
      <c r="B305" s="2" t="s">
        <v>332</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
      <c r="A306" s="51" t="s">
        <v>53</v>
      </c>
      <c r="B306" s="2" t="s">
        <v>333</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
      <c r="A307" s="51" t="s">
        <v>53</v>
      </c>
      <c r="B307" s="2" t="s">
        <v>334</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
      <c r="A308" s="51" t="s">
        <v>53</v>
      </c>
      <c r="B308" s="2" t="s">
        <v>335</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
      <c r="A309" s="51" t="s">
        <v>53</v>
      </c>
      <c r="B309" s="2" t="s">
        <v>336</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
      <c r="A310" s="51" t="s">
        <v>53</v>
      </c>
      <c r="B310" s="2" t="s">
        <v>337</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
      <c r="A311" s="51" t="s">
        <v>53</v>
      </c>
      <c r="B311" s="2" t="s">
        <v>338</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
      <c r="A312" s="51" t="s">
        <v>53</v>
      </c>
      <c r="B312" s="2" t="s">
        <v>339</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
      <c r="A313" s="51" t="s">
        <v>53</v>
      </c>
      <c r="B313" s="2" t="s">
        <v>340</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
      <c r="A314" s="51" t="s">
        <v>53</v>
      </c>
      <c r="B314" s="2" t="s">
        <v>341</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
      <c r="A315" s="51" t="s">
        <v>53</v>
      </c>
      <c r="B315" s="2" t="s">
        <v>342</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
      <c r="A316" s="51" t="s">
        <v>53</v>
      </c>
      <c r="B316" s="2" t="s">
        <v>343</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
      <c r="A317" s="51" t="s">
        <v>53</v>
      </c>
      <c r="B317" s="2" t="s">
        <v>344</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
      <c r="A318" s="51" t="s">
        <v>53</v>
      </c>
      <c r="B318" s="2" t="s">
        <v>345</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
      <c r="A319" s="51" t="s">
        <v>53</v>
      </c>
      <c r="B319" s="2" t="s">
        <v>346</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
      <c r="A320" s="51" t="s">
        <v>53</v>
      </c>
      <c r="B320" s="2" t="s">
        <v>347</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
      <c r="A321" s="51" t="s">
        <v>53</v>
      </c>
      <c r="B321" s="2" t="s">
        <v>348</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
      <c r="A322" s="51" t="s">
        <v>53</v>
      </c>
      <c r="B322" s="2" t="s">
        <v>349</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
      <c r="A323" s="51" t="s">
        <v>53</v>
      </c>
      <c r="B323" s="2" t="s">
        <v>350</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
      <c r="A324" s="51" t="s">
        <v>53</v>
      </c>
      <c r="B324" s="2" t="s">
        <v>351</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
      <c r="A325" s="51" t="s">
        <v>53</v>
      </c>
      <c r="B325" s="2" t="s">
        <v>352</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
      <c r="A326" s="51" t="s">
        <v>53</v>
      </c>
      <c r="B326" s="2" t="s">
        <v>353</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
      <c r="A327" s="51" t="s">
        <v>53</v>
      </c>
      <c r="B327" s="2" t="s">
        <v>354</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
      <c r="A328" s="51" t="s">
        <v>53</v>
      </c>
      <c r="B328" s="2" t="s">
        <v>355</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
      <c r="A329" s="51" t="s">
        <v>53</v>
      </c>
      <c r="B329" s="2" t="s">
        <v>356</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
      <c r="A330" s="51" t="s">
        <v>53</v>
      </c>
      <c r="B330" s="2" t="s">
        <v>357</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
      <c r="A331" s="51" t="s">
        <v>53</v>
      </c>
      <c r="B331" s="2" t="s">
        <v>358</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
      <c r="A332" s="51" t="s">
        <v>53</v>
      </c>
      <c r="B332" s="2" t="s">
        <v>359</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
      <c r="A333" s="51" t="s">
        <v>53</v>
      </c>
      <c r="B333" s="2" t="s">
        <v>360</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
      <c r="A334" s="51" t="s">
        <v>53</v>
      </c>
      <c r="B334" s="2" t="s">
        <v>361</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
      <c r="A335" s="51" t="s">
        <v>53</v>
      </c>
      <c r="B335" s="2" t="s">
        <v>362</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
      <c r="A336" s="51" t="s">
        <v>53</v>
      </c>
      <c r="B336" s="2" t="s">
        <v>363</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
      <c r="A337" s="51" t="s">
        <v>53</v>
      </c>
      <c r="B337" s="2" t="s">
        <v>364</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
      <c r="A338" s="51" t="s">
        <v>53</v>
      </c>
      <c r="B338" s="2" t="s">
        <v>365</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
      <c r="A339" s="51" t="s">
        <v>53</v>
      </c>
      <c r="B339" s="2" t="s">
        <v>366</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
      <c r="A340" s="51" t="s">
        <v>53</v>
      </c>
      <c r="B340" s="2" t="s">
        <v>367</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
      <c r="A341" s="51" t="s">
        <v>53</v>
      </c>
      <c r="B341" s="2" t="s">
        <v>368</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
      <c r="A342" s="51" t="s">
        <v>53</v>
      </c>
      <c r="B342" s="2" t="s">
        <v>369</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
      <c r="A343" s="51" t="s">
        <v>53</v>
      </c>
      <c r="B343" s="2" t="s">
        <v>370</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
      <c r="A344" s="51" t="s">
        <v>53</v>
      </c>
      <c r="B344" s="2" t="s">
        <v>371</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
      <c r="A345" s="51" t="s">
        <v>53</v>
      </c>
      <c r="B345" s="2" t="s">
        <v>372</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
      <c r="A346" s="51" t="s">
        <v>53</v>
      </c>
      <c r="B346" s="2" t="s">
        <v>373</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
      <c r="A347" s="51" t="s">
        <v>53</v>
      </c>
      <c r="B347" s="2" t="s">
        <v>374</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
      <c r="A348" s="51" t="s">
        <v>53</v>
      </c>
      <c r="B348" s="2" t="s">
        <v>375</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
      <c r="A349" s="51" t="s">
        <v>53</v>
      </c>
      <c r="B349" s="2" t="s">
        <v>376</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
      <c r="A350" s="51" t="s">
        <v>53</v>
      </c>
      <c r="B350" s="2" t="s">
        <v>377</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
      <c r="A351" s="51" t="s">
        <v>53</v>
      </c>
      <c r="B351" s="2" t="s">
        <v>378</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
      <c r="A352" s="51" t="s">
        <v>53</v>
      </c>
      <c r="B352" s="2" t="s">
        <v>379</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
      <c r="A353" s="51" t="s">
        <v>53</v>
      </c>
      <c r="B353" s="2" t="s">
        <v>380</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
      <c r="A354" s="51" t="s">
        <v>53</v>
      </c>
      <c r="B354" s="2" t="s">
        <v>381</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
      <c r="A355" s="51" t="s">
        <v>53</v>
      </c>
      <c r="B355" s="2" t="s">
        <v>382</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
      <c r="A356" s="51" t="s">
        <v>53</v>
      </c>
      <c r="B356" s="2" t="s">
        <v>383</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
      <c r="A357" s="51" t="s">
        <v>53</v>
      </c>
      <c r="B357" s="2" t="s">
        <v>384</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
      <c r="A358" s="51" t="s">
        <v>53</v>
      </c>
      <c r="B358" s="2" t="s">
        <v>385</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
      <c r="A359" s="51" t="s">
        <v>53</v>
      </c>
      <c r="B359" s="2" t="s">
        <v>386</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
      <c r="A360" s="51" t="s">
        <v>53</v>
      </c>
      <c r="B360" s="2" t="s">
        <v>387</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
      <c r="A361" s="51" t="s">
        <v>53</v>
      </c>
      <c r="B361" s="2" t="s">
        <v>388</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
      <c r="A362" s="51" t="s">
        <v>53</v>
      </c>
      <c r="B362" s="2" t="s">
        <v>389</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
      <c r="A363" s="51" t="s">
        <v>53</v>
      </c>
      <c r="B363" s="2" t="s">
        <v>390</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
      <c r="A364" s="51" t="s">
        <v>53</v>
      </c>
      <c r="B364" s="2" t="s">
        <v>391</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
      <c r="A365" s="51" t="s">
        <v>53</v>
      </c>
      <c r="B365" s="2" t="s">
        <v>392</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
      <c r="A366" s="51" t="s">
        <v>53</v>
      </c>
      <c r="B366" s="2" t="s">
        <v>393</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
      <c r="A367" s="51" t="s">
        <v>53</v>
      </c>
      <c r="B367" s="2" t="s">
        <v>394</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
      <c r="A368" s="51" t="s">
        <v>53</v>
      </c>
      <c r="B368" s="2" t="s">
        <v>395</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
      <c r="A369" s="51" t="s">
        <v>53</v>
      </c>
      <c r="B369" s="2" t="s">
        <v>396</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
      <c r="A370" s="51" t="s">
        <v>53</v>
      </c>
      <c r="B370" s="2" t="s">
        <v>397</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
      <c r="A371" s="51" t="s">
        <v>53</v>
      </c>
      <c r="B371" s="2" t="s">
        <v>398</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
      <c r="A372" s="51" t="s">
        <v>53</v>
      </c>
      <c r="B372" s="2" t="s">
        <v>399</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
      <c r="A373" s="51" t="s">
        <v>53</v>
      </c>
      <c r="B373" s="2" t="s">
        <v>400</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
      <c r="A374" s="51" t="s">
        <v>53</v>
      </c>
      <c r="B374" s="2" t="s">
        <v>401</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
      <c r="A375" s="51" t="s">
        <v>53</v>
      </c>
      <c r="B375" s="2" t="s">
        <v>402</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
      <c r="A376" s="51" t="s">
        <v>53</v>
      </c>
      <c r="B376" s="2" t="s">
        <v>403</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
      <c r="A377" s="51" t="s">
        <v>53</v>
      </c>
      <c r="B377" s="2" t="s">
        <v>404</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
      <c r="A378" s="51" t="s">
        <v>53</v>
      </c>
      <c r="B378" s="2" t="s">
        <v>405</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
      <c r="A379" s="51" t="s">
        <v>53</v>
      </c>
      <c r="B379" s="2" t="s">
        <v>406</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
      <c r="A380" s="51" t="s">
        <v>53</v>
      </c>
      <c r="B380" s="2" t="s">
        <v>407</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
      <c r="A381" s="51" t="s">
        <v>53</v>
      </c>
      <c r="B381" s="2" t="s">
        <v>408</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
      <c r="A382" s="51" t="s">
        <v>53</v>
      </c>
      <c r="B382" s="2" t="s">
        <v>409</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
      <c r="A383" s="51" t="s">
        <v>53</v>
      </c>
      <c r="B383" s="2" t="s">
        <v>410</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
      <c r="A384" s="51" t="s">
        <v>53</v>
      </c>
      <c r="B384" s="2" t="s">
        <v>411</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
      <c r="A385" s="51" t="s">
        <v>53</v>
      </c>
      <c r="B385" s="2" t="s">
        <v>412</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
      <c r="A386" s="51" t="s">
        <v>53</v>
      </c>
      <c r="B386" s="2" t="s">
        <v>413</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
      <c r="A387" s="51" t="s">
        <v>53</v>
      </c>
      <c r="B387" s="2" t="s">
        <v>414</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
      <c r="A388" s="51" t="s">
        <v>53</v>
      </c>
      <c r="B388" s="2" t="s">
        <v>415</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
      <c r="A389" s="51" t="s">
        <v>53</v>
      </c>
      <c r="B389" s="2" t="s">
        <v>416</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
      <c r="A390" s="51" t="s">
        <v>53</v>
      </c>
      <c r="B390" s="2" t="s">
        <v>417</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
      <c r="A391" s="51" t="s">
        <v>53</v>
      </c>
      <c r="B391" s="2" t="s">
        <v>418</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
      <c r="A392" s="51" t="s">
        <v>53</v>
      </c>
      <c r="B392" s="2" t="s">
        <v>419</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
      <c r="A393" s="51" t="s">
        <v>53</v>
      </c>
      <c r="B393" s="2" t="s">
        <v>420</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
      <c r="A394" s="51" t="s">
        <v>53</v>
      </c>
      <c r="B394" s="2" t="s">
        <v>421</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
      <c r="A395" s="51" t="s">
        <v>53</v>
      </c>
      <c r="B395" s="2" t="s">
        <v>422</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
      <c r="A396" s="51" t="s">
        <v>53</v>
      </c>
      <c r="B396" s="2" t="s">
        <v>423</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
      <c r="A397" s="51" t="s">
        <v>53</v>
      </c>
      <c r="B397" s="2" t="s">
        <v>424</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
      <c r="A398" s="51" t="s">
        <v>53</v>
      </c>
      <c r="B398" s="2" t="s">
        <v>425</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
      <c r="A399" s="51" t="s">
        <v>53</v>
      </c>
      <c r="B399" s="2" t="s">
        <v>426</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
      <c r="A400" s="51" t="s">
        <v>53</v>
      </c>
      <c r="B400" s="2" t="s">
        <v>427</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
      <c r="A401" s="51" t="s">
        <v>53</v>
      </c>
      <c r="B401" s="2" t="s">
        <v>428</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
      <c r="A402" s="51" t="s">
        <v>53</v>
      </c>
      <c r="B402" s="2" t="s">
        <v>429</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
      <c r="A403" s="51" t="s">
        <v>53</v>
      </c>
      <c r="B403" s="2" t="s">
        <v>430</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
      <c r="A404" s="51" t="s">
        <v>53</v>
      </c>
      <c r="B404" s="2" t="s">
        <v>431</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
      <c r="A405" s="51" t="s">
        <v>53</v>
      </c>
      <c r="B405" s="2" t="s">
        <v>432</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
      <c r="A406" s="51" t="s">
        <v>53</v>
      </c>
      <c r="B406" s="2" t="s">
        <v>433</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
      <c r="A407" s="51" t="s">
        <v>53</v>
      </c>
      <c r="B407" s="2" t="s">
        <v>434</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
      <c r="A408" s="51" t="s">
        <v>53</v>
      </c>
      <c r="B408" s="2" t="s">
        <v>435</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
      <c r="A409" s="51" t="s">
        <v>53</v>
      </c>
      <c r="B409" s="2" t="s">
        <v>436</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
      <c r="A410" s="51" t="s">
        <v>53</v>
      </c>
      <c r="B410" s="2" t="s">
        <v>437</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
      <c r="A411" s="51" t="s">
        <v>53</v>
      </c>
      <c r="B411" s="2" t="s">
        <v>438</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
      <c r="A412" s="51" t="s">
        <v>53</v>
      </c>
      <c r="B412" s="2" t="s">
        <v>439</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
      <c r="A413" s="51" t="s">
        <v>53</v>
      </c>
      <c r="B413" s="2" t="s">
        <v>440</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
      <c r="A414" s="51" t="s">
        <v>53</v>
      </c>
      <c r="B414" s="2" t="s">
        <v>441</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
      <c r="A415" s="51" t="s">
        <v>53</v>
      </c>
      <c r="B415" s="2" t="s">
        <v>442</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
      <c r="A416" s="51" t="s">
        <v>53</v>
      </c>
      <c r="B416" s="2" t="s">
        <v>443</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
      <c r="A417" s="51" t="s">
        <v>53</v>
      </c>
      <c r="B417" s="2" t="s">
        <v>444</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
      <c r="A418" s="51" t="s">
        <v>53</v>
      </c>
      <c r="B418" s="2" t="s">
        <v>445</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
      <c r="A419" s="51" t="s">
        <v>53</v>
      </c>
      <c r="B419" s="2" t="s">
        <v>446</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
      <c r="A420" s="51" t="s">
        <v>53</v>
      </c>
      <c r="B420" s="2" t="s">
        <v>447</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
      <c r="A421" s="51" t="s">
        <v>53</v>
      </c>
      <c r="B421" s="2" t="s">
        <v>448</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
      <c r="A422" s="51" t="s">
        <v>53</v>
      </c>
      <c r="B422" s="2" t="s">
        <v>449</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
      <c r="A423" s="51" t="s">
        <v>53</v>
      </c>
      <c r="B423" s="2" t="s">
        <v>450</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
      <c r="A424" s="51" t="s">
        <v>53</v>
      </c>
      <c r="B424" s="2" t="s">
        <v>451</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
      <c r="A425" s="51" t="s">
        <v>53</v>
      </c>
      <c r="B425" s="2" t="s">
        <v>452</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
      <c r="A426" s="51" t="s">
        <v>53</v>
      </c>
      <c r="B426" s="2" t="s">
        <v>453</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
      <c r="A427" s="51" t="s">
        <v>53</v>
      </c>
      <c r="B427" s="2" t="s">
        <v>454</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
      <c r="A428" s="51" t="s">
        <v>53</v>
      </c>
      <c r="B428" s="2" t="s">
        <v>455</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
      <c r="A429" s="51" t="s">
        <v>53</v>
      </c>
      <c r="B429" s="2" t="s">
        <v>456</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
      <c r="A430" s="51" t="s">
        <v>53</v>
      </c>
      <c r="B430" s="2" t="s">
        <v>457</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
      <c r="A431" s="51" t="s">
        <v>53</v>
      </c>
      <c r="B431" s="2" t="s">
        <v>458</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
      <c r="A432" s="51" t="s">
        <v>53</v>
      </c>
      <c r="B432" s="2" t="s">
        <v>459</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
      <c r="A433" s="51" t="s">
        <v>53</v>
      </c>
      <c r="B433" s="2" t="s">
        <v>460</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
      <c r="A434" s="51" t="s">
        <v>53</v>
      </c>
      <c r="B434" s="2" t="s">
        <v>461</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
      <c r="A435" s="51" t="s">
        <v>53</v>
      </c>
      <c r="B435" s="2" t="s">
        <v>462</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
      <c r="A436" s="51" t="s">
        <v>53</v>
      </c>
      <c r="B436" s="2" t="s">
        <v>463</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
      <c r="A437" s="51" t="s">
        <v>53</v>
      </c>
      <c r="B437" s="2" t="s">
        <v>464</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
      <c r="A438" s="51" t="s">
        <v>53</v>
      </c>
      <c r="B438" s="2" t="s">
        <v>465</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
      <c r="A439" s="51" t="s">
        <v>53</v>
      </c>
      <c r="B439" s="2" t="s">
        <v>466</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
      <c r="A440" s="51" t="s">
        <v>53</v>
      </c>
      <c r="B440" s="2" t="s">
        <v>467</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
      <c r="A441" s="51" t="s">
        <v>53</v>
      </c>
      <c r="B441" s="2" t="s">
        <v>468</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
      <c r="A442" s="51" t="s">
        <v>53</v>
      </c>
      <c r="B442" s="2" t="s">
        <v>469</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
      <c r="A443" s="51" t="s">
        <v>53</v>
      </c>
      <c r="B443" s="2" t="s">
        <v>470</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
      <c r="A444" s="51" t="s">
        <v>53</v>
      </c>
      <c r="B444" s="2" t="s">
        <v>471</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
      <c r="A445" s="51" t="s">
        <v>53</v>
      </c>
      <c r="B445" s="2" t="s">
        <v>472</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
      <c r="A446" s="51" t="s">
        <v>53</v>
      </c>
      <c r="B446" s="2" t="s">
        <v>473</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
      <c r="A447" s="51" t="s">
        <v>53</v>
      </c>
      <c r="B447" s="2" t="s">
        <v>474</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
      <c r="A448" s="51" t="s">
        <v>53</v>
      </c>
      <c r="B448" s="2" t="s">
        <v>475</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
      <c r="A449" s="51" t="s">
        <v>53</v>
      </c>
      <c r="B449" s="2" t="s">
        <v>476</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
      <c r="A450" s="51" t="s">
        <v>53</v>
      </c>
      <c r="B450" s="2" t="s">
        <v>477</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
      <c r="A451" s="51" t="s">
        <v>53</v>
      </c>
      <c r="B451" s="2" t="s">
        <v>478</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
      <c r="A452" s="51" t="s">
        <v>53</v>
      </c>
      <c r="B452" s="2" t="s">
        <v>479</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
      <c r="A453" s="51" t="s">
        <v>53</v>
      </c>
      <c r="B453" s="2" t="s">
        <v>480</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
      <c r="A454" s="51" t="s">
        <v>53</v>
      </c>
      <c r="B454" s="2" t="s">
        <v>481</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
      <c r="A455" s="51" t="s">
        <v>53</v>
      </c>
      <c r="B455" s="2" t="s">
        <v>482</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
      <c r="A456" s="51" t="s">
        <v>53</v>
      </c>
      <c r="B456" s="2" t="s">
        <v>483</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
      <c r="A457" s="51" t="s">
        <v>53</v>
      </c>
      <c r="B457" s="2" t="s">
        <v>484</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
      <c r="A458" s="51" t="s">
        <v>53</v>
      </c>
      <c r="B458" s="2" t="s">
        <v>485</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
      <c r="A459" s="51" t="s">
        <v>53</v>
      </c>
      <c r="B459" s="2" t="s">
        <v>486</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
      <c r="A460" s="51" t="s">
        <v>53</v>
      </c>
      <c r="B460" s="2" t="s">
        <v>487</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
      <c r="A461" s="51" t="s">
        <v>53</v>
      </c>
      <c r="B461" s="2" t="s">
        <v>488</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
      <c r="A462" s="51" t="s">
        <v>53</v>
      </c>
      <c r="B462" s="2" t="s">
        <v>489</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
      <c r="A463" s="51" t="s">
        <v>53</v>
      </c>
      <c r="B463" s="2" t="s">
        <v>490</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
      <c r="A464" s="51" t="s">
        <v>53</v>
      </c>
      <c r="B464" s="2" t="s">
        <v>491</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
      <c r="A465" s="51" t="s">
        <v>53</v>
      </c>
      <c r="B465" s="2" t="s">
        <v>492</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
      <c r="A466" s="51" t="s">
        <v>53</v>
      </c>
      <c r="B466" s="2" t="s">
        <v>493</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
      <c r="A467" s="51" t="s">
        <v>53</v>
      </c>
      <c r="B467" s="2" t="s">
        <v>494</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
      <c r="A468" s="51" t="s">
        <v>53</v>
      </c>
      <c r="B468" s="2" t="s">
        <v>495</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
      <c r="A469" s="51" t="s">
        <v>53</v>
      </c>
      <c r="B469" s="2" t="s">
        <v>496</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
      <c r="A470" s="51" t="s">
        <v>53</v>
      </c>
      <c r="B470" s="2" t="s">
        <v>497</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
      <c r="A471" s="51" t="s">
        <v>53</v>
      </c>
      <c r="B471" s="2" t="s">
        <v>498</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
      <c r="A472" s="51" t="s">
        <v>53</v>
      </c>
      <c r="B472" s="2" t="s">
        <v>499</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
      <c r="A473" s="51" t="s">
        <v>53</v>
      </c>
      <c r="B473" s="2" t="s">
        <v>500</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
      <c r="A474" s="51" t="s">
        <v>53</v>
      </c>
      <c r="B474" s="2" t="s">
        <v>501</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
      <c r="A475" s="51" t="s">
        <v>53</v>
      </c>
      <c r="B475" s="2" t="s">
        <v>502</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
      <c r="A476" s="51" t="s">
        <v>53</v>
      </c>
      <c r="B476" s="2" t="s">
        <v>503</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
      <c r="A477" s="51" t="s">
        <v>53</v>
      </c>
      <c r="B477" s="2" t="s">
        <v>504</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
      <c r="A478" s="51" t="s">
        <v>53</v>
      </c>
      <c r="B478" s="2" t="s">
        <v>505</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
      <c r="A479" s="51" t="s">
        <v>53</v>
      </c>
      <c r="B479" s="2" t="s">
        <v>506</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
      <c r="A480" s="51" t="s">
        <v>53</v>
      </c>
      <c r="B480" s="2" t="s">
        <v>507</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
      <c r="A481" s="51" t="s">
        <v>53</v>
      </c>
      <c r="B481" s="2" t="s">
        <v>508</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
      <c r="A482" s="51" t="s">
        <v>53</v>
      </c>
      <c r="B482" s="2" t="s">
        <v>509</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
      <c r="A483" s="51" t="s">
        <v>53</v>
      </c>
      <c r="B483" s="2" t="s">
        <v>510</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
      <c r="A484" s="51" t="s">
        <v>53</v>
      </c>
      <c r="B484" s="2" t="s">
        <v>511</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
      <c r="A485" s="51" t="s">
        <v>53</v>
      </c>
      <c r="B485" s="2" t="s">
        <v>512</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
      <c r="A486" s="51" t="s">
        <v>53</v>
      </c>
      <c r="B486" s="2" t="s">
        <v>513</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
      <c r="A487" s="51" t="s">
        <v>53</v>
      </c>
      <c r="B487" s="2" t="s">
        <v>514</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
      <c r="A488" s="51" t="s">
        <v>53</v>
      </c>
      <c r="B488" s="2" t="s">
        <v>515</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
      <c r="A489" s="51" t="s">
        <v>53</v>
      </c>
      <c r="B489" s="2" t="s">
        <v>516</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
      <c r="A490" s="51" t="s">
        <v>53</v>
      </c>
      <c r="B490" s="2" t="s">
        <v>517</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
      <c r="A491" s="51" t="s">
        <v>53</v>
      </c>
      <c r="B491" s="2" t="s">
        <v>518</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
      <c r="A492" s="51" t="s">
        <v>53</v>
      </c>
      <c r="B492" s="2" t="s">
        <v>519</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
      <c r="A493" s="51" t="s">
        <v>53</v>
      </c>
      <c r="B493" s="2" t="s">
        <v>520</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
      <c r="A494" s="51" t="s">
        <v>53</v>
      </c>
      <c r="B494" s="2" t="s">
        <v>521</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
      <c r="A495" s="51" t="s">
        <v>53</v>
      </c>
      <c r="B495" s="2" t="s">
        <v>522</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
      <c r="A496" s="51" t="s">
        <v>53</v>
      </c>
      <c r="B496" s="2" t="s">
        <v>523</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
      <c r="A497" s="51" t="s">
        <v>53</v>
      </c>
      <c r="B497" s="2" t="s">
        <v>524</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
      <c r="A498" s="51" t="s">
        <v>53</v>
      </c>
      <c r="B498" s="2" t="s">
        <v>525</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
      <c r="A499" s="51" t="s">
        <v>53</v>
      </c>
      <c r="B499" s="2" t="s">
        <v>526</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
      <c r="A500" s="51" t="s">
        <v>53</v>
      </c>
      <c r="B500" s="2" t="s">
        <v>527</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
      <c r="A501" s="51" t="s">
        <v>53</v>
      </c>
      <c r="B501" s="2" t="s">
        <v>528</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
      <c r="A502" s="51" t="s">
        <v>53</v>
      </c>
      <c r="B502" s="2" t="s">
        <v>529</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
      <c r="A503" s="51" t="s">
        <v>53</v>
      </c>
      <c r="B503" s="2" t="s">
        <v>530</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
      <c r="A504" s="51" t="s">
        <v>53</v>
      </c>
      <c r="B504" s="2" t="s">
        <v>531</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
      <c r="A505" s="51" t="s">
        <v>53</v>
      </c>
      <c r="B505" s="2" t="s">
        <v>532</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
      <c r="A506" s="51" t="s">
        <v>53</v>
      </c>
      <c r="B506" s="2" t="s">
        <v>533</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
      <c r="A507" s="51" t="s">
        <v>53</v>
      </c>
      <c r="B507" s="2" t="s">
        <v>534</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
      <c r="A508" s="51" t="s">
        <v>53</v>
      </c>
      <c r="B508" s="2" t="s">
        <v>535</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
      <c r="A509" s="51" t="s">
        <v>53</v>
      </c>
      <c r="B509" s="2" t="s">
        <v>536</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
      <c r="A510" s="51" t="s">
        <v>53</v>
      </c>
      <c r="B510" s="2" t="s">
        <v>537</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
      <c r="A511" s="51" t="s">
        <v>53</v>
      </c>
      <c r="B511" s="2" t="s">
        <v>538</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
      <c r="A512" s="51" t="s">
        <v>53</v>
      </c>
      <c r="B512" s="2" t="s">
        <v>539</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
      <c r="A513" s="51" t="s">
        <v>53</v>
      </c>
      <c r="B513" s="2" t="s">
        <v>540</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
      <c r="A514" s="51" t="s">
        <v>53</v>
      </c>
      <c r="B514" s="2" t="s">
        <v>541</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
      <c r="A515" s="51" t="s">
        <v>53</v>
      </c>
      <c r="B515" s="2" t="s">
        <v>542</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
      <c r="A516" s="51" t="s">
        <v>53</v>
      </c>
      <c r="B516" s="2" t="s">
        <v>543</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
      <c r="A517" s="51" t="s">
        <v>53</v>
      </c>
      <c r="B517" s="2" t="s">
        <v>544</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
      <c r="A518" s="51" t="s">
        <v>53</v>
      </c>
      <c r="B518" s="2" t="s">
        <v>545</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
      <c r="A519" s="51" t="s">
        <v>53</v>
      </c>
      <c r="B519" s="2" t="s">
        <v>546</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
      <c r="A520" s="51" t="s">
        <v>53</v>
      </c>
      <c r="B520" s="2" t="s">
        <v>547</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
      <c r="A521" s="51" t="s">
        <v>53</v>
      </c>
      <c r="B521" s="2" t="s">
        <v>548</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79" customFormat="1" ht="15" x14ac:dyDescent="0.25">
      <c r="A522" s="175"/>
      <c r="B522" s="185"/>
      <c r="C522" s="175"/>
      <c r="D522" s="178">
        <f t="shared" ref="D522:L522" si="181">SUM(D208:D521)</f>
        <v>21779298</v>
      </c>
      <c r="E522" s="178">
        <f t="shared" si="181"/>
        <v>22677552</v>
      </c>
      <c r="F522" s="178">
        <f t="shared" si="181"/>
        <v>56550138</v>
      </c>
      <c r="G522" s="178">
        <f t="shared" si="181"/>
        <v>27982818</v>
      </c>
      <c r="H522" s="178">
        <f t="shared" si="181"/>
        <v>28567320</v>
      </c>
      <c r="I522" s="178">
        <f t="shared" si="181"/>
        <v>21779298</v>
      </c>
      <c r="J522" s="178">
        <f t="shared" si="181"/>
        <v>22677552</v>
      </c>
      <c r="K522" s="178">
        <f t="shared" si="181"/>
        <v>6203520</v>
      </c>
      <c r="L522" s="178">
        <f t="shared" si="181"/>
        <v>5889768</v>
      </c>
      <c r="M522" s="178"/>
      <c r="N522" s="178"/>
      <c r="O522" s="178"/>
      <c r="P522" s="178"/>
      <c r="Q522" s="178"/>
      <c r="R522" s="178"/>
      <c r="S522" s="178"/>
      <c r="T522" s="178"/>
      <c r="U522" s="178"/>
      <c r="V522" s="178"/>
      <c r="W522" s="178"/>
      <c r="X522" s="178"/>
      <c r="Y522" s="178"/>
      <c r="Z522" s="178"/>
      <c r="AA522" s="178"/>
      <c r="AB522" s="178"/>
      <c r="AC522" s="178"/>
      <c r="AD522" s="178"/>
      <c r="AE522" s="178"/>
      <c r="AF522" s="178"/>
      <c r="AG522" s="178"/>
      <c r="AH522" s="178"/>
      <c r="AI522" s="178"/>
      <c r="AJ522" s="178"/>
      <c r="AK522" s="178"/>
      <c r="AL522" s="178"/>
      <c r="AM522" s="178"/>
      <c r="AN522" s="178"/>
      <c r="AO522" s="178"/>
      <c r="AP522" s="178"/>
      <c r="AQ522" s="178"/>
      <c r="AR522" s="178"/>
      <c r="AS522" s="178"/>
      <c r="AT522" s="178"/>
      <c r="AU522" s="178"/>
      <c r="AV522" s="178"/>
      <c r="AW522" s="178"/>
      <c r="AX522" s="178"/>
      <c r="AY522" s="178"/>
      <c r="AZ522" s="178"/>
      <c r="BA522" s="178"/>
      <c r="BB522" s="178"/>
      <c r="BC522" s="178"/>
      <c r="BD522" s="178"/>
      <c r="BE522" s="178"/>
      <c r="BF522" s="178"/>
      <c r="BG522" s="178"/>
      <c r="BH522" s="178"/>
      <c r="BI522" s="178"/>
      <c r="BJ522" s="178"/>
      <c r="BK522" s="178"/>
      <c r="BL522" s="178"/>
      <c r="BM522" s="178"/>
      <c r="BN522" s="178"/>
      <c r="BO522" s="178"/>
      <c r="BP522" s="178"/>
      <c r="BQ522" s="178"/>
      <c r="BR522" s="178"/>
      <c r="BS522" s="178"/>
      <c r="BT522" s="178"/>
      <c r="BU522" s="178"/>
      <c r="BV522" s="178"/>
      <c r="BW522" s="178"/>
      <c r="BX522" s="178"/>
      <c r="BY522" s="178"/>
      <c r="BZ522" s="178"/>
      <c r="CA522" s="178"/>
      <c r="CB522" s="178"/>
      <c r="CC522" s="178"/>
      <c r="CD522" s="178"/>
      <c r="CE522" s="178"/>
      <c r="CF522" s="178"/>
      <c r="CG522" s="178"/>
      <c r="CH522" s="178"/>
      <c r="CI522" s="178"/>
      <c r="CJ522" s="178"/>
      <c r="CK522" s="178"/>
      <c r="CL522" s="178"/>
      <c r="CM522" s="178"/>
      <c r="CN522" s="178"/>
      <c r="CO522" s="178"/>
      <c r="CP522" s="178"/>
      <c r="CQ522" s="178"/>
      <c r="CR522" s="178"/>
      <c r="CS522" s="178"/>
      <c r="CT522" s="178"/>
      <c r="CU522" s="178"/>
      <c r="CV522" s="178"/>
      <c r="CW522" s="178"/>
      <c r="CX522" s="178"/>
      <c r="CY522" s="178"/>
      <c r="CZ522" s="178"/>
      <c r="DA522" s="178"/>
      <c r="DB522" s="178"/>
      <c r="DC522" s="178"/>
      <c r="DD522" s="178"/>
      <c r="DE522" s="178"/>
      <c r="DF522" s="178"/>
      <c r="DG522" s="178"/>
      <c r="DH522" s="178"/>
      <c r="DI522" s="178"/>
      <c r="DJ522" s="178"/>
      <c r="DK522" s="178"/>
      <c r="DL522" s="178"/>
      <c r="DM522" s="178"/>
      <c r="DN522" s="178"/>
      <c r="DO522" s="178"/>
      <c r="DP522" s="178"/>
      <c r="DQ522" s="178"/>
      <c r="DR522" s="178"/>
      <c r="DS522" s="178"/>
      <c r="DT522" s="178"/>
      <c r="DU522" s="178"/>
      <c r="DV522" s="178"/>
      <c r="DW522" s="178"/>
      <c r="DX522" s="178"/>
      <c r="DY522" s="178"/>
      <c r="DZ522" s="178"/>
      <c r="EA522" s="178"/>
      <c r="EB522" s="178"/>
      <c r="EC522" s="178"/>
      <c r="ED522" s="178"/>
      <c r="EE522" s="178"/>
      <c r="EF522" s="178"/>
      <c r="EG522" s="178"/>
      <c r="EH522" s="178"/>
      <c r="EI522" s="178"/>
      <c r="EJ522" s="178"/>
      <c r="EK522" s="178"/>
      <c r="EL522" s="178"/>
      <c r="EM522" s="178"/>
      <c r="EN522" s="178"/>
      <c r="EO522" s="178"/>
      <c r="EP522" s="178"/>
      <c r="EQ522" s="178"/>
      <c r="ER522" s="178"/>
      <c r="ES522" s="178"/>
      <c r="ET522" s="178"/>
      <c r="EU522" s="178"/>
      <c r="EV522" s="178"/>
      <c r="EW522" s="178"/>
      <c r="EX522" s="178"/>
      <c r="EY522" s="178"/>
      <c r="EZ522" s="178"/>
      <c r="FA522" s="178"/>
      <c r="FB522" s="178"/>
      <c r="FC522" s="178"/>
      <c r="FD522" s="178"/>
      <c r="FE522" s="178"/>
      <c r="FF522" s="178"/>
      <c r="FG522" s="178"/>
      <c r="FH522" s="178"/>
      <c r="FI522" s="178"/>
      <c r="FJ522" s="178"/>
      <c r="FK522" s="178"/>
      <c r="FL522" s="178"/>
      <c r="FM522" s="178"/>
      <c r="FN522" s="178"/>
      <c r="FO522" s="178"/>
      <c r="FP522" s="178"/>
      <c r="FQ522" s="178"/>
      <c r="FR522" s="178"/>
      <c r="FS522" s="178"/>
      <c r="FT522" s="178"/>
      <c r="FU522" s="178"/>
      <c r="FV522" s="178"/>
      <c r="FW522" s="178"/>
      <c r="FX522" s="178"/>
      <c r="FY522" s="178"/>
      <c r="FZ522" s="178"/>
      <c r="GA522" s="178"/>
      <c r="GB522" s="178"/>
      <c r="GC522" s="178"/>
      <c r="GD522" s="178"/>
      <c r="GE522" s="178"/>
      <c r="GF522" s="178"/>
      <c r="GG522" s="178"/>
      <c r="GH522" s="178"/>
      <c r="GI522" s="178"/>
      <c r="GJ522" s="178"/>
      <c r="GK522" s="178"/>
      <c r="GL522" s="177"/>
    </row>
    <row r="523" spans="1:194" s="2" customFormat="1" ht="15" x14ac:dyDescent="0.2">
      <c r="A523" s="51" t="s">
        <v>549</v>
      </c>
      <c r="B523" s="2" t="s">
        <v>550</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371">
        <v>375</v>
      </c>
      <c r="N523" s="371">
        <v>392</v>
      </c>
      <c r="O523" s="371">
        <v>399</v>
      </c>
      <c r="P523" s="371">
        <v>337</v>
      </c>
      <c r="Q523" s="371">
        <v>373</v>
      </c>
      <c r="R523" s="371">
        <v>388</v>
      </c>
      <c r="S523" s="371">
        <v>395</v>
      </c>
      <c r="T523" s="371">
        <v>406</v>
      </c>
      <c r="U523" s="371">
        <v>390</v>
      </c>
      <c r="V523" s="371">
        <v>440</v>
      </c>
      <c r="W523" s="371">
        <v>432</v>
      </c>
      <c r="X523" s="371">
        <v>444</v>
      </c>
      <c r="Y523" s="371">
        <v>403</v>
      </c>
      <c r="Z523" s="371">
        <v>352</v>
      </c>
      <c r="AA523" s="371">
        <v>380</v>
      </c>
      <c r="AB523" s="371">
        <v>376</v>
      </c>
      <c r="AC523" s="371">
        <v>356</v>
      </c>
      <c r="AD523" s="371">
        <v>355</v>
      </c>
      <c r="AE523" s="371">
        <v>303</v>
      </c>
      <c r="AF523" s="371">
        <v>350</v>
      </c>
      <c r="AG523" s="371">
        <v>418</v>
      </c>
      <c r="AH523" s="371">
        <v>410</v>
      </c>
      <c r="AI523" s="371">
        <v>390</v>
      </c>
      <c r="AJ523" s="371">
        <v>405</v>
      </c>
      <c r="AK523" s="371">
        <v>398</v>
      </c>
      <c r="AL523" s="371">
        <v>426</v>
      </c>
      <c r="AM523" s="371">
        <v>444</v>
      </c>
      <c r="AN523" s="371">
        <v>508</v>
      </c>
      <c r="AO523" s="371">
        <v>451</v>
      </c>
      <c r="AP523" s="371">
        <v>511</v>
      </c>
      <c r="AQ523" s="371">
        <v>475</v>
      </c>
      <c r="AR523" s="371">
        <v>547</v>
      </c>
      <c r="AS523" s="371">
        <v>426</v>
      </c>
      <c r="AT523" s="371">
        <v>441</v>
      </c>
      <c r="AU523" s="371">
        <v>456</v>
      </c>
      <c r="AV523" s="371">
        <v>464</v>
      </c>
      <c r="AW523" s="371">
        <v>405</v>
      </c>
      <c r="AX523" s="371">
        <v>408</v>
      </c>
      <c r="AY523" s="371">
        <v>407</v>
      </c>
      <c r="AZ523" s="371">
        <v>393</v>
      </c>
      <c r="BA523" s="371">
        <v>448</v>
      </c>
      <c r="BB523" s="371">
        <v>392</v>
      </c>
      <c r="BC523" s="371">
        <v>377</v>
      </c>
      <c r="BD523" s="371">
        <v>348</v>
      </c>
      <c r="BE523" s="371">
        <v>341</v>
      </c>
      <c r="BF523" s="371">
        <v>403</v>
      </c>
      <c r="BG523" s="371">
        <v>408</v>
      </c>
      <c r="BH523" s="371">
        <v>437</v>
      </c>
      <c r="BI523" s="371">
        <v>477</v>
      </c>
      <c r="BJ523" s="371">
        <v>482</v>
      </c>
      <c r="BK523" s="371">
        <v>514</v>
      </c>
      <c r="BL523" s="371">
        <v>530</v>
      </c>
      <c r="BM523" s="371">
        <v>517</v>
      </c>
      <c r="BN523" s="371">
        <v>529</v>
      </c>
      <c r="BO523" s="371">
        <v>520</v>
      </c>
      <c r="BP523" s="371">
        <v>527</v>
      </c>
      <c r="BQ523" s="371">
        <v>533</v>
      </c>
      <c r="BR523" s="371">
        <v>523</v>
      </c>
      <c r="BS523" s="371">
        <v>515</v>
      </c>
      <c r="BT523" s="371">
        <v>437</v>
      </c>
      <c r="BU523" s="371">
        <v>441</v>
      </c>
      <c r="BV523" s="371">
        <v>456</v>
      </c>
      <c r="BW523" s="371">
        <v>398</v>
      </c>
      <c r="BX523" s="371">
        <v>466</v>
      </c>
      <c r="BY523" s="371">
        <v>405</v>
      </c>
      <c r="BZ523" s="371">
        <v>371</v>
      </c>
      <c r="CA523" s="371">
        <v>399</v>
      </c>
      <c r="CB523" s="371">
        <v>387</v>
      </c>
      <c r="CC523" s="371">
        <v>377</v>
      </c>
      <c r="CD523" s="371">
        <v>380</v>
      </c>
      <c r="CE523" s="371">
        <v>390</v>
      </c>
      <c r="CF523" s="371">
        <v>411</v>
      </c>
      <c r="CG523" s="371">
        <v>386</v>
      </c>
      <c r="CH523" s="371">
        <v>451</v>
      </c>
      <c r="CI523" s="371">
        <v>324</v>
      </c>
      <c r="CJ523" s="371">
        <v>321</v>
      </c>
      <c r="CK523" s="371">
        <v>293</v>
      </c>
      <c r="CL523" s="371">
        <v>284</v>
      </c>
      <c r="CM523" s="371">
        <v>244</v>
      </c>
      <c r="CN523" s="371">
        <v>202</v>
      </c>
      <c r="CO523" s="371">
        <v>198</v>
      </c>
      <c r="CP523" s="371">
        <v>207</v>
      </c>
      <c r="CQ523" s="371">
        <v>180</v>
      </c>
      <c r="CR523" s="371">
        <v>146</v>
      </c>
      <c r="CS523" s="371">
        <v>150</v>
      </c>
      <c r="CT523" s="371">
        <v>125</v>
      </c>
      <c r="CU523" s="371">
        <v>75</v>
      </c>
      <c r="CV523" s="371">
        <v>101</v>
      </c>
      <c r="CW523" s="371">
        <v>77</v>
      </c>
      <c r="CX523" s="371">
        <v>50</v>
      </c>
      <c r="CY523" s="371">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
      <c r="A524" s="51" t="s">
        <v>49</v>
      </c>
      <c r="B524" s="2" t="s">
        <v>551</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371">
        <v>706</v>
      </c>
      <c r="N524" s="371">
        <v>755</v>
      </c>
      <c r="O524" s="371">
        <v>813</v>
      </c>
      <c r="P524" s="371">
        <v>831</v>
      </c>
      <c r="Q524" s="371">
        <v>818</v>
      </c>
      <c r="R524" s="371">
        <v>848</v>
      </c>
      <c r="S524" s="371">
        <v>897</v>
      </c>
      <c r="T524" s="371">
        <v>878</v>
      </c>
      <c r="U524" s="371">
        <v>904</v>
      </c>
      <c r="V524" s="371">
        <v>977</v>
      </c>
      <c r="W524" s="371">
        <v>844</v>
      </c>
      <c r="X524" s="371">
        <v>896</v>
      </c>
      <c r="Y524" s="371">
        <v>860</v>
      </c>
      <c r="Z524" s="371">
        <v>855</v>
      </c>
      <c r="AA524" s="371">
        <v>861</v>
      </c>
      <c r="AB524" s="371">
        <v>863</v>
      </c>
      <c r="AC524" s="371">
        <v>782</v>
      </c>
      <c r="AD524" s="371">
        <v>801</v>
      </c>
      <c r="AE524" s="371">
        <v>805</v>
      </c>
      <c r="AF524" s="371">
        <v>781</v>
      </c>
      <c r="AG524" s="371">
        <v>805</v>
      </c>
      <c r="AH524" s="371">
        <v>809</v>
      </c>
      <c r="AI524" s="371">
        <v>867</v>
      </c>
      <c r="AJ524" s="371">
        <v>966</v>
      </c>
      <c r="AK524" s="371">
        <v>977</v>
      </c>
      <c r="AL524" s="371">
        <v>878</v>
      </c>
      <c r="AM524" s="371">
        <v>986</v>
      </c>
      <c r="AN524" s="371">
        <v>873</v>
      </c>
      <c r="AO524" s="371">
        <v>962</v>
      </c>
      <c r="AP524" s="371">
        <v>998</v>
      </c>
      <c r="AQ524" s="371">
        <v>866</v>
      </c>
      <c r="AR524" s="371">
        <v>978</v>
      </c>
      <c r="AS524" s="371">
        <v>1002</v>
      </c>
      <c r="AT524" s="371">
        <v>936</v>
      </c>
      <c r="AU524" s="371">
        <v>930</v>
      </c>
      <c r="AV524" s="371">
        <v>989</v>
      </c>
      <c r="AW524" s="371">
        <v>938</v>
      </c>
      <c r="AX524" s="371">
        <v>922</v>
      </c>
      <c r="AY524" s="371">
        <v>925</v>
      </c>
      <c r="AZ524" s="371">
        <v>964</v>
      </c>
      <c r="BA524" s="371">
        <v>1069</v>
      </c>
      <c r="BB524" s="371">
        <v>970</v>
      </c>
      <c r="BC524" s="371">
        <v>789</v>
      </c>
      <c r="BD524" s="371">
        <v>801</v>
      </c>
      <c r="BE524" s="371">
        <v>838</v>
      </c>
      <c r="BF524" s="371">
        <v>848</v>
      </c>
      <c r="BG524" s="371">
        <v>925</v>
      </c>
      <c r="BH524" s="371">
        <v>944</v>
      </c>
      <c r="BI524" s="371">
        <v>1055</v>
      </c>
      <c r="BJ524" s="371">
        <v>1063</v>
      </c>
      <c r="BK524" s="371">
        <v>994</v>
      </c>
      <c r="BL524" s="371">
        <v>971</v>
      </c>
      <c r="BM524" s="371">
        <v>1079</v>
      </c>
      <c r="BN524" s="371">
        <v>1039</v>
      </c>
      <c r="BO524" s="371">
        <v>1083</v>
      </c>
      <c r="BP524" s="371">
        <v>1054</v>
      </c>
      <c r="BQ524" s="371">
        <v>1072</v>
      </c>
      <c r="BR524" s="371">
        <v>966</v>
      </c>
      <c r="BS524" s="371">
        <v>1009</v>
      </c>
      <c r="BT524" s="371">
        <v>1016</v>
      </c>
      <c r="BU524" s="371">
        <v>943</v>
      </c>
      <c r="BV524" s="371">
        <v>908</v>
      </c>
      <c r="BW524" s="371">
        <v>903</v>
      </c>
      <c r="BX524" s="371">
        <v>843</v>
      </c>
      <c r="BY524" s="371">
        <v>825</v>
      </c>
      <c r="BZ524" s="371">
        <v>782</v>
      </c>
      <c r="CA524" s="371">
        <v>799</v>
      </c>
      <c r="CB524" s="371">
        <v>804</v>
      </c>
      <c r="CC524" s="371">
        <v>749</v>
      </c>
      <c r="CD524" s="371">
        <v>804</v>
      </c>
      <c r="CE524" s="371">
        <v>735</v>
      </c>
      <c r="CF524" s="371">
        <v>803</v>
      </c>
      <c r="CG524" s="371">
        <v>816</v>
      </c>
      <c r="CH524" s="371">
        <v>836</v>
      </c>
      <c r="CI524" s="371">
        <v>680</v>
      </c>
      <c r="CJ524" s="371">
        <v>631</v>
      </c>
      <c r="CK524" s="371">
        <v>620</v>
      </c>
      <c r="CL524" s="371">
        <v>565</v>
      </c>
      <c r="CM524" s="371">
        <v>510</v>
      </c>
      <c r="CN524" s="371">
        <v>499</v>
      </c>
      <c r="CO524" s="371">
        <v>429</v>
      </c>
      <c r="CP524" s="371">
        <v>409</v>
      </c>
      <c r="CQ524" s="371">
        <v>359</v>
      </c>
      <c r="CR524" s="371">
        <v>302</v>
      </c>
      <c r="CS524" s="371">
        <v>272</v>
      </c>
      <c r="CT524" s="371">
        <v>267</v>
      </c>
      <c r="CU524" s="371">
        <v>206</v>
      </c>
      <c r="CV524" s="371">
        <v>180</v>
      </c>
      <c r="CW524" s="371">
        <v>185</v>
      </c>
      <c r="CX524" s="371">
        <v>139</v>
      </c>
      <c r="CY524" s="371">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
      <c r="A525" s="51" t="s">
        <v>49</v>
      </c>
      <c r="B525" s="2" t="s">
        <v>552</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371">
        <v>880</v>
      </c>
      <c r="N525" s="371">
        <v>929</v>
      </c>
      <c r="O525" s="371">
        <v>993</v>
      </c>
      <c r="P525" s="371">
        <v>1002</v>
      </c>
      <c r="Q525" s="371">
        <v>1045</v>
      </c>
      <c r="R525" s="371">
        <v>1086</v>
      </c>
      <c r="S525" s="371">
        <v>1066</v>
      </c>
      <c r="T525" s="371">
        <v>1029</v>
      </c>
      <c r="U525" s="371">
        <v>1080</v>
      </c>
      <c r="V525" s="371">
        <v>1100</v>
      </c>
      <c r="W525" s="371">
        <v>1237</v>
      </c>
      <c r="X525" s="371">
        <v>1118</v>
      </c>
      <c r="Y525" s="371">
        <v>1227</v>
      </c>
      <c r="Z525" s="371">
        <v>1090</v>
      </c>
      <c r="AA525" s="371">
        <v>1088</v>
      </c>
      <c r="AB525" s="371">
        <v>1050</v>
      </c>
      <c r="AC525" s="371">
        <v>1108</v>
      </c>
      <c r="AD525" s="371">
        <v>1098</v>
      </c>
      <c r="AE525" s="371">
        <v>1043</v>
      </c>
      <c r="AF525" s="371">
        <v>1003</v>
      </c>
      <c r="AG525" s="371">
        <v>991</v>
      </c>
      <c r="AH525" s="371">
        <v>1005</v>
      </c>
      <c r="AI525" s="371">
        <v>1034</v>
      </c>
      <c r="AJ525" s="371">
        <v>1220</v>
      </c>
      <c r="AK525" s="371">
        <v>1073</v>
      </c>
      <c r="AL525" s="371">
        <v>1131</v>
      </c>
      <c r="AM525" s="371">
        <v>1115</v>
      </c>
      <c r="AN525" s="371">
        <v>1170</v>
      </c>
      <c r="AO525" s="371">
        <v>1121</v>
      </c>
      <c r="AP525" s="371">
        <v>1245</v>
      </c>
      <c r="AQ525" s="371">
        <v>1150</v>
      </c>
      <c r="AR525" s="371">
        <v>1137</v>
      </c>
      <c r="AS525" s="371">
        <v>1164</v>
      </c>
      <c r="AT525" s="371">
        <v>1091</v>
      </c>
      <c r="AU525" s="371">
        <v>1179</v>
      </c>
      <c r="AV525" s="371">
        <v>1125</v>
      </c>
      <c r="AW525" s="371">
        <v>1088</v>
      </c>
      <c r="AX525" s="371">
        <v>1118</v>
      </c>
      <c r="AY525" s="371">
        <v>1086</v>
      </c>
      <c r="AZ525" s="371">
        <v>1169</v>
      </c>
      <c r="BA525" s="371">
        <v>1082</v>
      </c>
      <c r="BB525" s="371">
        <v>1087</v>
      </c>
      <c r="BC525" s="371">
        <v>1040</v>
      </c>
      <c r="BD525" s="371">
        <v>1019</v>
      </c>
      <c r="BE525" s="371">
        <v>1025</v>
      </c>
      <c r="BF525" s="371">
        <v>1021</v>
      </c>
      <c r="BG525" s="371">
        <v>1030</v>
      </c>
      <c r="BH525" s="371">
        <v>1160</v>
      </c>
      <c r="BI525" s="371">
        <v>1149</v>
      </c>
      <c r="BJ525" s="371">
        <v>1223</v>
      </c>
      <c r="BK525" s="371">
        <v>1204</v>
      </c>
      <c r="BL525" s="371">
        <v>1340</v>
      </c>
      <c r="BM525" s="371">
        <v>1332</v>
      </c>
      <c r="BN525" s="371">
        <v>1281</v>
      </c>
      <c r="BO525" s="371">
        <v>1313</v>
      </c>
      <c r="BP525" s="371">
        <v>1288</v>
      </c>
      <c r="BQ525" s="371">
        <v>1307</v>
      </c>
      <c r="BR525" s="371">
        <v>1278</v>
      </c>
      <c r="BS525" s="371">
        <v>1191</v>
      </c>
      <c r="BT525" s="371">
        <v>1183</v>
      </c>
      <c r="BU525" s="371">
        <v>1154</v>
      </c>
      <c r="BV525" s="371">
        <v>1082</v>
      </c>
      <c r="BW525" s="371">
        <v>1118</v>
      </c>
      <c r="BX525" s="371">
        <v>1061</v>
      </c>
      <c r="BY525" s="371">
        <v>994</v>
      </c>
      <c r="BZ525" s="371">
        <v>894</v>
      </c>
      <c r="CA525" s="371">
        <v>1011</v>
      </c>
      <c r="CB525" s="371">
        <v>975</v>
      </c>
      <c r="CC525" s="371">
        <v>947</v>
      </c>
      <c r="CD525" s="371">
        <v>947</v>
      </c>
      <c r="CE525" s="371">
        <v>1022</v>
      </c>
      <c r="CF525" s="371">
        <v>933</v>
      </c>
      <c r="CG525" s="371">
        <v>1066</v>
      </c>
      <c r="CH525" s="371">
        <v>1025</v>
      </c>
      <c r="CI525" s="371">
        <v>806</v>
      </c>
      <c r="CJ525" s="371">
        <v>743</v>
      </c>
      <c r="CK525" s="371">
        <v>712</v>
      </c>
      <c r="CL525" s="371">
        <v>644</v>
      </c>
      <c r="CM525" s="371">
        <v>653</v>
      </c>
      <c r="CN525" s="371">
        <v>496</v>
      </c>
      <c r="CO525" s="371">
        <v>504</v>
      </c>
      <c r="CP525" s="371">
        <v>505</v>
      </c>
      <c r="CQ525" s="371">
        <v>428</v>
      </c>
      <c r="CR525" s="371">
        <v>363</v>
      </c>
      <c r="CS525" s="371">
        <v>332</v>
      </c>
      <c r="CT525" s="371">
        <v>269</v>
      </c>
      <c r="CU525" s="371">
        <v>253</v>
      </c>
      <c r="CV525" s="371">
        <v>186</v>
      </c>
      <c r="CW525" s="371">
        <v>158</v>
      </c>
      <c r="CX525" s="371">
        <v>161</v>
      </c>
      <c r="CY525" s="371">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
      <c r="A526" s="51" t="s">
        <v>49</v>
      </c>
      <c r="B526" s="2" t="s">
        <v>553</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371">
        <v>1892</v>
      </c>
      <c r="N526" s="371">
        <v>2008</v>
      </c>
      <c r="O526" s="371">
        <v>2091</v>
      </c>
      <c r="P526" s="371">
        <v>2099</v>
      </c>
      <c r="Q526" s="371">
        <v>2302</v>
      </c>
      <c r="R526" s="371">
        <v>2206</v>
      </c>
      <c r="S526" s="371">
        <v>2313</v>
      </c>
      <c r="T526" s="371">
        <v>2298</v>
      </c>
      <c r="U526" s="371">
        <v>2412</v>
      </c>
      <c r="V526" s="371">
        <v>2462</v>
      </c>
      <c r="W526" s="371">
        <v>2211</v>
      </c>
      <c r="X526" s="371">
        <v>2158</v>
      </c>
      <c r="Y526" s="371">
        <v>2204</v>
      </c>
      <c r="Z526" s="371">
        <v>2151</v>
      </c>
      <c r="AA526" s="371">
        <v>2075</v>
      </c>
      <c r="AB526" s="371">
        <v>1858</v>
      </c>
      <c r="AC526" s="371">
        <v>1865</v>
      </c>
      <c r="AD526" s="371">
        <v>1958</v>
      </c>
      <c r="AE526" s="371">
        <v>2257</v>
      </c>
      <c r="AF526" s="371">
        <v>3711</v>
      </c>
      <c r="AG526" s="371">
        <v>4341</v>
      </c>
      <c r="AH526" s="371">
        <v>4235</v>
      </c>
      <c r="AI526" s="371">
        <v>4171</v>
      </c>
      <c r="AJ526" s="371">
        <v>4112</v>
      </c>
      <c r="AK526" s="371">
        <v>3894</v>
      </c>
      <c r="AL526" s="371">
        <v>3806</v>
      </c>
      <c r="AM526" s="371">
        <v>4048</v>
      </c>
      <c r="AN526" s="371">
        <v>3736</v>
      </c>
      <c r="AO526" s="371">
        <v>3538</v>
      </c>
      <c r="AP526" s="371">
        <v>3485</v>
      </c>
      <c r="AQ526" s="371">
        <v>3145</v>
      </c>
      <c r="AR526" s="371">
        <v>3216</v>
      </c>
      <c r="AS526" s="371">
        <v>2929</v>
      </c>
      <c r="AT526" s="371">
        <v>2553</v>
      </c>
      <c r="AU526" s="371">
        <v>2717</v>
      </c>
      <c r="AV526" s="371">
        <v>2587</v>
      </c>
      <c r="AW526" s="371">
        <v>2511</v>
      </c>
      <c r="AX526" s="371">
        <v>2644</v>
      </c>
      <c r="AY526" s="371">
        <v>2335</v>
      </c>
      <c r="AZ526" s="371">
        <v>2321</v>
      </c>
      <c r="BA526" s="371">
        <v>2345</v>
      </c>
      <c r="BB526" s="371">
        <v>2251</v>
      </c>
      <c r="BC526" s="371">
        <v>1881</v>
      </c>
      <c r="BD526" s="371">
        <v>2008</v>
      </c>
      <c r="BE526" s="371">
        <v>1971</v>
      </c>
      <c r="BF526" s="371">
        <v>2038</v>
      </c>
      <c r="BG526" s="371">
        <v>2090</v>
      </c>
      <c r="BH526" s="371">
        <v>1986</v>
      </c>
      <c r="BI526" s="371">
        <v>2031</v>
      </c>
      <c r="BJ526" s="371">
        <v>2099</v>
      </c>
      <c r="BK526" s="371">
        <v>2072</v>
      </c>
      <c r="BL526" s="371">
        <v>2107</v>
      </c>
      <c r="BM526" s="371">
        <v>1896</v>
      </c>
      <c r="BN526" s="371">
        <v>2077</v>
      </c>
      <c r="BO526" s="371">
        <v>1989</v>
      </c>
      <c r="BP526" s="371">
        <v>2031</v>
      </c>
      <c r="BQ526" s="371">
        <v>2013</v>
      </c>
      <c r="BR526" s="371">
        <v>1942</v>
      </c>
      <c r="BS526" s="371">
        <v>2000</v>
      </c>
      <c r="BT526" s="371">
        <v>1906</v>
      </c>
      <c r="BU526" s="371">
        <v>1757</v>
      </c>
      <c r="BV526" s="371">
        <v>1830</v>
      </c>
      <c r="BW526" s="371">
        <v>1717</v>
      </c>
      <c r="BX526" s="371">
        <v>1725</v>
      </c>
      <c r="BY526" s="371">
        <v>1541</v>
      </c>
      <c r="BZ526" s="371">
        <v>1572</v>
      </c>
      <c r="CA526" s="371">
        <v>1515</v>
      </c>
      <c r="CB526" s="371">
        <v>1429</v>
      </c>
      <c r="CC526" s="371">
        <v>1391</v>
      </c>
      <c r="CD526" s="371">
        <v>1345</v>
      </c>
      <c r="CE526" s="371">
        <v>1439</v>
      </c>
      <c r="CF526" s="371">
        <v>1346</v>
      </c>
      <c r="CG526" s="371">
        <v>1313</v>
      </c>
      <c r="CH526" s="371">
        <v>1438</v>
      </c>
      <c r="CI526" s="371">
        <v>1037</v>
      </c>
      <c r="CJ526" s="371">
        <v>1012</v>
      </c>
      <c r="CK526" s="371">
        <v>950</v>
      </c>
      <c r="CL526" s="371">
        <v>839</v>
      </c>
      <c r="CM526" s="371">
        <v>755</v>
      </c>
      <c r="CN526" s="371">
        <v>679</v>
      </c>
      <c r="CO526" s="371">
        <v>672</v>
      </c>
      <c r="CP526" s="371">
        <v>631</v>
      </c>
      <c r="CQ526" s="371">
        <v>630</v>
      </c>
      <c r="CR526" s="371">
        <v>503</v>
      </c>
      <c r="CS526" s="371">
        <v>511</v>
      </c>
      <c r="CT526" s="371">
        <v>461</v>
      </c>
      <c r="CU526" s="371">
        <v>357</v>
      </c>
      <c r="CV526" s="371">
        <v>331</v>
      </c>
      <c r="CW526" s="371">
        <v>255</v>
      </c>
      <c r="CX526" s="371">
        <v>248</v>
      </c>
      <c r="CY526" s="371">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
      <c r="A527" s="51" t="s">
        <v>49</v>
      </c>
      <c r="B527" s="2" t="s">
        <v>554</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371">
        <v>810</v>
      </c>
      <c r="N527" s="371">
        <v>900</v>
      </c>
      <c r="O527" s="371">
        <v>937</v>
      </c>
      <c r="P527" s="371">
        <v>981</v>
      </c>
      <c r="Q527" s="371">
        <v>1044</v>
      </c>
      <c r="R527" s="371">
        <v>1064</v>
      </c>
      <c r="S527" s="371">
        <v>1058</v>
      </c>
      <c r="T527" s="371">
        <v>1034</v>
      </c>
      <c r="U527" s="371">
        <v>1137</v>
      </c>
      <c r="V527" s="371">
        <v>1188</v>
      </c>
      <c r="W527" s="371">
        <v>1139</v>
      </c>
      <c r="X527" s="371">
        <v>1070</v>
      </c>
      <c r="Y527" s="371">
        <v>1176</v>
      </c>
      <c r="Z527" s="371">
        <v>1176</v>
      </c>
      <c r="AA527" s="371">
        <v>1145</v>
      </c>
      <c r="AB527" s="371">
        <v>1061</v>
      </c>
      <c r="AC527" s="371">
        <v>1059</v>
      </c>
      <c r="AD527" s="371">
        <v>1063</v>
      </c>
      <c r="AE527" s="371">
        <v>1064</v>
      </c>
      <c r="AF527" s="371">
        <v>975</v>
      </c>
      <c r="AG527" s="371">
        <v>960</v>
      </c>
      <c r="AH527" s="371">
        <v>978</v>
      </c>
      <c r="AI527" s="371">
        <v>994</v>
      </c>
      <c r="AJ527" s="371">
        <v>1045</v>
      </c>
      <c r="AK527" s="371">
        <v>1098</v>
      </c>
      <c r="AL527" s="371">
        <v>990</v>
      </c>
      <c r="AM527" s="371">
        <v>1053</v>
      </c>
      <c r="AN527" s="371">
        <v>974</v>
      </c>
      <c r="AO527" s="371">
        <v>1043</v>
      </c>
      <c r="AP527" s="371">
        <v>1013</v>
      </c>
      <c r="AQ527" s="371">
        <v>998</v>
      </c>
      <c r="AR527" s="371">
        <v>1087</v>
      </c>
      <c r="AS527" s="371">
        <v>1043</v>
      </c>
      <c r="AT527" s="371">
        <v>1063</v>
      </c>
      <c r="AU527" s="371">
        <v>1019</v>
      </c>
      <c r="AV527" s="371">
        <v>1015</v>
      </c>
      <c r="AW527" s="371">
        <v>937</v>
      </c>
      <c r="AX527" s="371">
        <v>943</v>
      </c>
      <c r="AY527" s="371">
        <v>1002</v>
      </c>
      <c r="AZ527" s="371">
        <v>962</v>
      </c>
      <c r="BA527" s="371">
        <v>946</v>
      </c>
      <c r="BB527" s="371">
        <v>944</v>
      </c>
      <c r="BC527" s="371">
        <v>887</v>
      </c>
      <c r="BD527" s="371">
        <v>885</v>
      </c>
      <c r="BE527" s="371">
        <v>1027</v>
      </c>
      <c r="BF527" s="371">
        <v>990</v>
      </c>
      <c r="BG527" s="371">
        <v>1005</v>
      </c>
      <c r="BH527" s="371">
        <v>1111</v>
      </c>
      <c r="BI527" s="371">
        <v>1169</v>
      </c>
      <c r="BJ527" s="371">
        <v>1303</v>
      </c>
      <c r="BK527" s="371">
        <v>1194</v>
      </c>
      <c r="BL527" s="371">
        <v>1221</v>
      </c>
      <c r="BM527" s="371">
        <v>1233</v>
      </c>
      <c r="BN527" s="371">
        <v>1377</v>
      </c>
      <c r="BO527" s="371">
        <v>1366</v>
      </c>
      <c r="BP527" s="371">
        <v>1427</v>
      </c>
      <c r="BQ527" s="371">
        <v>1498</v>
      </c>
      <c r="BR527" s="371">
        <v>1383</v>
      </c>
      <c r="BS527" s="371">
        <v>1435</v>
      </c>
      <c r="BT527" s="371">
        <v>1330</v>
      </c>
      <c r="BU527" s="371">
        <v>1297</v>
      </c>
      <c r="BV527" s="371">
        <v>1239</v>
      </c>
      <c r="BW527" s="371">
        <v>1307</v>
      </c>
      <c r="BX527" s="371">
        <v>1246</v>
      </c>
      <c r="BY527" s="371">
        <v>1166</v>
      </c>
      <c r="BZ527" s="371">
        <v>1299</v>
      </c>
      <c r="CA527" s="371">
        <v>1250</v>
      </c>
      <c r="CB527" s="371">
        <v>1230</v>
      </c>
      <c r="CC527" s="371">
        <v>1222</v>
      </c>
      <c r="CD527" s="371">
        <v>1130</v>
      </c>
      <c r="CE527" s="371">
        <v>1210</v>
      </c>
      <c r="CF527" s="371">
        <v>1224</v>
      </c>
      <c r="CG527" s="371">
        <v>1274</v>
      </c>
      <c r="CH527" s="371">
        <v>1298</v>
      </c>
      <c r="CI527" s="371">
        <v>1070</v>
      </c>
      <c r="CJ527" s="371">
        <v>994</v>
      </c>
      <c r="CK527" s="371">
        <v>938</v>
      </c>
      <c r="CL527" s="371">
        <v>885</v>
      </c>
      <c r="CM527" s="371">
        <v>858</v>
      </c>
      <c r="CN527" s="371">
        <v>694</v>
      </c>
      <c r="CO527" s="371">
        <v>652</v>
      </c>
      <c r="CP527" s="371">
        <v>630</v>
      </c>
      <c r="CQ527" s="371">
        <v>528</v>
      </c>
      <c r="CR527" s="371">
        <v>539</v>
      </c>
      <c r="CS527" s="371">
        <v>456</v>
      </c>
      <c r="CT527" s="371">
        <v>425</v>
      </c>
      <c r="CU527" s="371">
        <v>353</v>
      </c>
      <c r="CV527" s="371">
        <v>308</v>
      </c>
      <c r="CW527" s="371">
        <v>255</v>
      </c>
      <c r="CX527" s="371">
        <v>192</v>
      </c>
      <c r="CY527" s="371">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
      <c r="A528" s="51" t="s">
        <v>49</v>
      </c>
      <c r="B528" s="2" t="s">
        <v>555</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371">
        <v>260</v>
      </c>
      <c r="N528" s="371">
        <v>280</v>
      </c>
      <c r="O528" s="371">
        <v>295</v>
      </c>
      <c r="P528" s="371">
        <v>340</v>
      </c>
      <c r="Q528" s="371">
        <v>329</v>
      </c>
      <c r="R528" s="371">
        <v>361</v>
      </c>
      <c r="S528" s="371">
        <v>307</v>
      </c>
      <c r="T528" s="371">
        <v>350</v>
      </c>
      <c r="U528" s="371">
        <v>369</v>
      </c>
      <c r="V528" s="371">
        <v>417</v>
      </c>
      <c r="W528" s="371">
        <v>365</v>
      </c>
      <c r="X528" s="371">
        <v>358</v>
      </c>
      <c r="Y528" s="371">
        <v>337</v>
      </c>
      <c r="Z528" s="371">
        <v>373</v>
      </c>
      <c r="AA528" s="371">
        <v>383</v>
      </c>
      <c r="AB528" s="371">
        <v>375</v>
      </c>
      <c r="AC528" s="371">
        <v>389</v>
      </c>
      <c r="AD528" s="371">
        <v>384</v>
      </c>
      <c r="AE528" s="371">
        <v>387</v>
      </c>
      <c r="AF528" s="371">
        <v>771</v>
      </c>
      <c r="AG528" s="371">
        <v>874</v>
      </c>
      <c r="AH528" s="371">
        <v>907</v>
      </c>
      <c r="AI528" s="371">
        <v>761</v>
      </c>
      <c r="AJ528" s="371">
        <v>624</v>
      </c>
      <c r="AK528" s="371">
        <v>594</v>
      </c>
      <c r="AL528" s="371">
        <v>543</v>
      </c>
      <c r="AM528" s="371">
        <v>636</v>
      </c>
      <c r="AN528" s="371">
        <v>682</v>
      </c>
      <c r="AO528" s="371">
        <v>587</v>
      </c>
      <c r="AP528" s="371">
        <v>469</v>
      </c>
      <c r="AQ528" s="371">
        <v>395</v>
      </c>
      <c r="AR528" s="371">
        <v>247</v>
      </c>
      <c r="AS528" s="371">
        <v>190</v>
      </c>
      <c r="AT528" s="371">
        <v>244</v>
      </c>
      <c r="AU528" s="371">
        <v>174</v>
      </c>
      <c r="AV528" s="371">
        <v>277</v>
      </c>
      <c r="AW528" s="371">
        <v>205</v>
      </c>
      <c r="AX528" s="371">
        <v>309</v>
      </c>
      <c r="AY528" s="371">
        <v>296</v>
      </c>
      <c r="AZ528" s="371">
        <v>292</v>
      </c>
      <c r="BA528" s="371">
        <v>292</v>
      </c>
      <c r="BB528" s="371">
        <v>315</v>
      </c>
      <c r="BC528" s="371">
        <v>272</v>
      </c>
      <c r="BD528" s="371">
        <v>343</v>
      </c>
      <c r="BE528" s="371">
        <v>326</v>
      </c>
      <c r="BF528" s="371">
        <v>323</v>
      </c>
      <c r="BG528" s="371">
        <v>319</v>
      </c>
      <c r="BH528" s="371">
        <v>321</v>
      </c>
      <c r="BI528" s="371">
        <v>396</v>
      </c>
      <c r="BJ528" s="371">
        <v>399</v>
      </c>
      <c r="BK528" s="371">
        <v>436</v>
      </c>
      <c r="BL528" s="371">
        <v>462</v>
      </c>
      <c r="BM528" s="371">
        <v>475</v>
      </c>
      <c r="BN528" s="371">
        <v>502</v>
      </c>
      <c r="BO528" s="371">
        <v>476</v>
      </c>
      <c r="BP528" s="371">
        <v>485</v>
      </c>
      <c r="BQ528" s="371">
        <v>531</v>
      </c>
      <c r="BR528" s="371">
        <v>518</v>
      </c>
      <c r="BS528" s="371">
        <v>488</v>
      </c>
      <c r="BT528" s="371">
        <v>470</v>
      </c>
      <c r="BU528" s="371">
        <v>513</v>
      </c>
      <c r="BV528" s="371">
        <v>511</v>
      </c>
      <c r="BW528" s="371">
        <v>509</v>
      </c>
      <c r="BX528" s="371">
        <v>503</v>
      </c>
      <c r="BY528" s="371">
        <v>506</v>
      </c>
      <c r="BZ528" s="371">
        <v>507</v>
      </c>
      <c r="CA528" s="371">
        <v>471</v>
      </c>
      <c r="CB528" s="371">
        <v>469</v>
      </c>
      <c r="CC528" s="371">
        <v>470</v>
      </c>
      <c r="CD528" s="371">
        <v>492</v>
      </c>
      <c r="CE528" s="371">
        <v>494</v>
      </c>
      <c r="CF528" s="371">
        <v>562</v>
      </c>
      <c r="CG528" s="371">
        <v>570</v>
      </c>
      <c r="CH528" s="371">
        <v>524</v>
      </c>
      <c r="CI528" s="371">
        <v>398</v>
      </c>
      <c r="CJ528" s="371">
        <v>418</v>
      </c>
      <c r="CK528" s="371">
        <v>406</v>
      </c>
      <c r="CL528" s="371">
        <v>376</v>
      </c>
      <c r="CM528" s="371">
        <v>321</v>
      </c>
      <c r="CN528" s="371">
        <v>233</v>
      </c>
      <c r="CO528" s="371">
        <v>296</v>
      </c>
      <c r="CP528" s="371">
        <v>231</v>
      </c>
      <c r="CQ528" s="371">
        <v>216</v>
      </c>
      <c r="CR528" s="371">
        <v>203</v>
      </c>
      <c r="CS528" s="371">
        <v>166</v>
      </c>
      <c r="CT528" s="371">
        <v>158</v>
      </c>
      <c r="CU528" s="371">
        <v>161</v>
      </c>
      <c r="CV528" s="371">
        <v>137</v>
      </c>
      <c r="CW528" s="371">
        <v>123</v>
      </c>
      <c r="CX528" s="371">
        <v>69</v>
      </c>
      <c r="CY528" s="371">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
      <c r="A529" s="51" t="s">
        <v>49</v>
      </c>
      <c r="B529" s="2" t="s">
        <v>556</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371">
        <v>514</v>
      </c>
      <c r="N529" s="371">
        <v>530</v>
      </c>
      <c r="O529" s="371">
        <v>561</v>
      </c>
      <c r="P529" s="371">
        <v>549</v>
      </c>
      <c r="Q529" s="371">
        <v>577</v>
      </c>
      <c r="R529" s="371">
        <v>626</v>
      </c>
      <c r="S529" s="371">
        <v>584</v>
      </c>
      <c r="T529" s="371">
        <v>646</v>
      </c>
      <c r="U529" s="371">
        <v>655</v>
      </c>
      <c r="V529" s="371">
        <v>644</v>
      </c>
      <c r="W529" s="371">
        <v>663</v>
      </c>
      <c r="X529" s="371">
        <v>608</v>
      </c>
      <c r="Y529" s="371">
        <v>632</v>
      </c>
      <c r="Z529" s="371">
        <v>633</v>
      </c>
      <c r="AA529" s="371">
        <v>670</v>
      </c>
      <c r="AB529" s="371">
        <v>640</v>
      </c>
      <c r="AC529" s="371">
        <v>646</v>
      </c>
      <c r="AD529" s="371">
        <v>558</v>
      </c>
      <c r="AE529" s="371">
        <v>588</v>
      </c>
      <c r="AF529" s="371">
        <v>548</v>
      </c>
      <c r="AG529" s="371">
        <v>588</v>
      </c>
      <c r="AH529" s="371">
        <v>559</v>
      </c>
      <c r="AI529" s="371">
        <v>575</v>
      </c>
      <c r="AJ529" s="371">
        <v>656</v>
      </c>
      <c r="AK529" s="371">
        <v>605</v>
      </c>
      <c r="AL529" s="371">
        <v>604</v>
      </c>
      <c r="AM529" s="371">
        <v>593</v>
      </c>
      <c r="AN529" s="371">
        <v>583</v>
      </c>
      <c r="AO529" s="371">
        <v>587</v>
      </c>
      <c r="AP529" s="371">
        <v>609</v>
      </c>
      <c r="AQ529" s="371">
        <v>613</v>
      </c>
      <c r="AR529" s="371">
        <v>618</v>
      </c>
      <c r="AS529" s="371">
        <v>638</v>
      </c>
      <c r="AT529" s="371">
        <v>599</v>
      </c>
      <c r="AU529" s="371">
        <v>536</v>
      </c>
      <c r="AV529" s="371">
        <v>551</v>
      </c>
      <c r="AW529" s="371">
        <v>566</v>
      </c>
      <c r="AX529" s="371">
        <v>583</v>
      </c>
      <c r="AY529" s="371">
        <v>564</v>
      </c>
      <c r="AZ529" s="371">
        <v>578</v>
      </c>
      <c r="BA529" s="371">
        <v>630</v>
      </c>
      <c r="BB529" s="371">
        <v>584</v>
      </c>
      <c r="BC529" s="371">
        <v>504</v>
      </c>
      <c r="BD529" s="371">
        <v>542</v>
      </c>
      <c r="BE529" s="371">
        <v>576</v>
      </c>
      <c r="BF529" s="371">
        <v>566</v>
      </c>
      <c r="BG529" s="371">
        <v>545</v>
      </c>
      <c r="BH529" s="371">
        <v>646</v>
      </c>
      <c r="BI529" s="371">
        <v>792</v>
      </c>
      <c r="BJ529" s="371">
        <v>770</v>
      </c>
      <c r="BK529" s="371">
        <v>749</v>
      </c>
      <c r="BL529" s="371">
        <v>824</v>
      </c>
      <c r="BM529" s="371">
        <v>760</v>
      </c>
      <c r="BN529" s="371">
        <v>806</v>
      </c>
      <c r="BO529" s="371">
        <v>882</v>
      </c>
      <c r="BP529" s="371">
        <v>883</v>
      </c>
      <c r="BQ529" s="371">
        <v>893</v>
      </c>
      <c r="BR529" s="371">
        <v>847</v>
      </c>
      <c r="BS529" s="371">
        <v>874</v>
      </c>
      <c r="BT529" s="371">
        <v>855</v>
      </c>
      <c r="BU529" s="371">
        <v>874</v>
      </c>
      <c r="BV529" s="371">
        <v>835</v>
      </c>
      <c r="BW529" s="371">
        <v>780</v>
      </c>
      <c r="BX529" s="371">
        <v>824</v>
      </c>
      <c r="BY529" s="371">
        <v>789</v>
      </c>
      <c r="BZ529" s="371">
        <v>739</v>
      </c>
      <c r="CA529" s="371">
        <v>813</v>
      </c>
      <c r="CB529" s="371">
        <v>775</v>
      </c>
      <c r="CC529" s="371">
        <v>744</v>
      </c>
      <c r="CD529" s="371">
        <v>780</v>
      </c>
      <c r="CE529" s="371">
        <v>768</v>
      </c>
      <c r="CF529" s="371">
        <v>888</v>
      </c>
      <c r="CG529" s="371">
        <v>950</v>
      </c>
      <c r="CH529" s="371">
        <v>922</v>
      </c>
      <c r="CI529" s="371">
        <v>726</v>
      </c>
      <c r="CJ529" s="371">
        <v>692</v>
      </c>
      <c r="CK529" s="371">
        <v>669</v>
      </c>
      <c r="CL529" s="371">
        <v>636</v>
      </c>
      <c r="CM529" s="371">
        <v>582</v>
      </c>
      <c r="CN529" s="371">
        <v>493</v>
      </c>
      <c r="CO529" s="371">
        <v>454</v>
      </c>
      <c r="CP529" s="371">
        <v>444</v>
      </c>
      <c r="CQ529" s="371">
        <v>390</v>
      </c>
      <c r="CR529" s="371">
        <v>364</v>
      </c>
      <c r="CS529" s="371">
        <v>354</v>
      </c>
      <c r="CT529" s="371">
        <v>301</v>
      </c>
      <c r="CU529" s="371">
        <v>299</v>
      </c>
      <c r="CV529" s="371">
        <v>272</v>
      </c>
      <c r="CW529" s="371">
        <v>190</v>
      </c>
      <c r="CX529" s="371">
        <v>172</v>
      </c>
      <c r="CY529" s="371">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
      <c r="A530" s="51" t="s">
        <v>49</v>
      </c>
      <c r="B530" s="2" t="s">
        <v>557</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371">
        <v>515</v>
      </c>
      <c r="N530" s="371">
        <v>482</v>
      </c>
      <c r="O530" s="371">
        <v>468</v>
      </c>
      <c r="P530" s="371">
        <v>544</v>
      </c>
      <c r="Q530" s="371">
        <v>517</v>
      </c>
      <c r="R530" s="371">
        <v>524</v>
      </c>
      <c r="S530" s="371">
        <v>552</v>
      </c>
      <c r="T530" s="371">
        <v>567</v>
      </c>
      <c r="U530" s="371">
        <v>557</v>
      </c>
      <c r="V530" s="371">
        <v>602</v>
      </c>
      <c r="W530" s="371">
        <v>629</v>
      </c>
      <c r="X530" s="371">
        <v>558</v>
      </c>
      <c r="Y530" s="371">
        <v>617</v>
      </c>
      <c r="Z530" s="371">
        <v>581</v>
      </c>
      <c r="AA530" s="371">
        <v>542</v>
      </c>
      <c r="AB530" s="371">
        <v>581</v>
      </c>
      <c r="AC530" s="371">
        <v>571</v>
      </c>
      <c r="AD530" s="371">
        <v>586</v>
      </c>
      <c r="AE530" s="371">
        <v>584</v>
      </c>
      <c r="AF530" s="371">
        <v>509</v>
      </c>
      <c r="AG530" s="371">
        <v>485</v>
      </c>
      <c r="AH530" s="371">
        <v>512</v>
      </c>
      <c r="AI530" s="371">
        <v>570</v>
      </c>
      <c r="AJ530" s="371">
        <v>548</v>
      </c>
      <c r="AK530" s="371">
        <v>585</v>
      </c>
      <c r="AL530" s="371">
        <v>506</v>
      </c>
      <c r="AM530" s="371">
        <v>600</v>
      </c>
      <c r="AN530" s="371">
        <v>555</v>
      </c>
      <c r="AO530" s="371">
        <v>584</v>
      </c>
      <c r="AP530" s="371">
        <v>553</v>
      </c>
      <c r="AQ530" s="371">
        <v>555</v>
      </c>
      <c r="AR530" s="371">
        <v>529</v>
      </c>
      <c r="AS530" s="371">
        <v>512</v>
      </c>
      <c r="AT530" s="371">
        <v>536</v>
      </c>
      <c r="AU530" s="371">
        <v>482</v>
      </c>
      <c r="AV530" s="371">
        <v>424</v>
      </c>
      <c r="AW530" s="371">
        <v>488</v>
      </c>
      <c r="AX530" s="371">
        <v>430</v>
      </c>
      <c r="AY530" s="371">
        <v>450</v>
      </c>
      <c r="AZ530" s="371">
        <v>442</v>
      </c>
      <c r="BA530" s="371">
        <v>484</v>
      </c>
      <c r="BB530" s="371">
        <v>471</v>
      </c>
      <c r="BC530" s="371">
        <v>382</v>
      </c>
      <c r="BD530" s="371">
        <v>424</v>
      </c>
      <c r="BE530" s="371">
        <v>497</v>
      </c>
      <c r="BF530" s="371">
        <v>498</v>
      </c>
      <c r="BG530" s="371">
        <v>537</v>
      </c>
      <c r="BH530" s="371">
        <v>512</v>
      </c>
      <c r="BI530" s="371">
        <v>633</v>
      </c>
      <c r="BJ530" s="371">
        <v>614</v>
      </c>
      <c r="BK530" s="371">
        <v>618</v>
      </c>
      <c r="BL530" s="371">
        <v>665</v>
      </c>
      <c r="BM530" s="371">
        <v>643</v>
      </c>
      <c r="BN530" s="371">
        <v>712</v>
      </c>
      <c r="BO530" s="371">
        <v>658</v>
      </c>
      <c r="BP530" s="371">
        <v>751</v>
      </c>
      <c r="BQ530" s="371">
        <v>729</v>
      </c>
      <c r="BR530" s="371">
        <v>702</v>
      </c>
      <c r="BS530" s="371">
        <v>698</v>
      </c>
      <c r="BT530" s="371">
        <v>659</v>
      </c>
      <c r="BU530" s="371">
        <v>748</v>
      </c>
      <c r="BV530" s="371">
        <v>657</v>
      </c>
      <c r="BW530" s="371">
        <v>610</v>
      </c>
      <c r="BX530" s="371">
        <v>617</v>
      </c>
      <c r="BY530" s="371">
        <v>596</v>
      </c>
      <c r="BZ530" s="371">
        <v>645</v>
      </c>
      <c r="CA530" s="371">
        <v>590</v>
      </c>
      <c r="CB530" s="371">
        <v>615</v>
      </c>
      <c r="CC530" s="371">
        <v>587</v>
      </c>
      <c r="CD530" s="371">
        <v>585</v>
      </c>
      <c r="CE530" s="371">
        <v>654</v>
      </c>
      <c r="CF530" s="371">
        <v>723</v>
      </c>
      <c r="CG530" s="371">
        <v>698</v>
      </c>
      <c r="CH530" s="371">
        <v>744</v>
      </c>
      <c r="CI530" s="371">
        <v>486</v>
      </c>
      <c r="CJ530" s="371">
        <v>483</v>
      </c>
      <c r="CK530" s="371">
        <v>505</v>
      </c>
      <c r="CL530" s="371">
        <v>471</v>
      </c>
      <c r="CM530" s="371">
        <v>397</v>
      </c>
      <c r="CN530" s="371">
        <v>386</v>
      </c>
      <c r="CO530" s="371">
        <v>331</v>
      </c>
      <c r="CP530" s="371">
        <v>307</v>
      </c>
      <c r="CQ530" s="371">
        <v>298</v>
      </c>
      <c r="CR530" s="371">
        <v>276</v>
      </c>
      <c r="CS530" s="371">
        <v>223</v>
      </c>
      <c r="CT530" s="371">
        <v>200</v>
      </c>
      <c r="CU530" s="371">
        <v>175</v>
      </c>
      <c r="CV530" s="371">
        <v>155</v>
      </c>
      <c r="CW530" s="371">
        <v>126</v>
      </c>
      <c r="CX530" s="371">
        <v>114</v>
      </c>
      <c r="CY530" s="371">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
      <c r="A531" s="51" t="s">
        <v>49</v>
      </c>
      <c r="B531" s="2" t="s">
        <v>558</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371">
        <v>704</v>
      </c>
      <c r="N531" s="371">
        <v>775</v>
      </c>
      <c r="O531" s="371">
        <v>820</v>
      </c>
      <c r="P531" s="371">
        <v>871</v>
      </c>
      <c r="Q531" s="371">
        <v>889</v>
      </c>
      <c r="R531" s="371">
        <v>886</v>
      </c>
      <c r="S531" s="371">
        <v>928</v>
      </c>
      <c r="T531" s="371">
        <v>917</v>
      </c>
      <c r="U531" s="371">
        <v>997</v>
      </c>
      <c r="V531" s="371">
        <v>969</v>
      </c>
      <c r="W531" s="371">
        <v>1046</v>
      </c>
      <c r="X531" s="371">
        <v>977</v>
      </c>
      <c r="Y531" s="371">
        <v>1054</v>
      </c>
      <c r="Z531" s="371">
        <v>991</v>
      </c>
      <c r="AA531" s="371">
        <v>903</v>
      </c>
      <c r="AB531" s="371">
        <v>947</v>
      </c>
      <c r="AC531" s="371">
        <v>901</v>
      </c>
      <c r="AD531" s="371">
        <v>827</v>
      </c>
      <c r="AE531" s="371">
        <v>816</v>
      </c>
      <c r="AF531" s="371">
        <v>844</v>
      </c>
      <c r="AG531" s="371">
        <v>772</v>
      </c>
      <c r="AH531" s="371">
        <v>876</v>
      </c>
      <c r="AI531" s="371">
        <v>839</v>
      </c>
      <c r="AJ531" s="371">
        <v>892</v>
      </c>
      <c r="AK531" s="371">
        <v>893</v>
      </c>
      <c r="AL531" s="371">
        <v>873</v>
      </c>
      <c r="AM531" s="371">
        <v>976</v>
      </c>
      <c r="AN531" s="371">
        <v>885</v>
      </c>
      <c r="AO531" s="371">
        <v>1032</v>
      </c>
      <c r="AP531" s="371">
        <v>978</v>
      </c>
      <c r="AQ531" s="371">
        <v>976</v>
      </c>
      <c r="AR531" s="371">
        <v>992</v>
      </c>
      <c r="AS531" s="371">
        <v>1066</v>
      </c>
      <c r="AT531" s="371">
        <v>984</v>
      </c>
      <c r="AU531" s="371">
        <v>935</v>
      </c>
      <c r="AV531" s="371">
        <v>942</v>
      </c>
      <c r="AW531" s="371">
        <v>893</v>
      </c>
      <c r="AX531" s="371">
        <v>908</v>
      </c>
      <c r="AY531" s="371">
        <v>896</v>
      </c>
      <c r="AZ531" s="371">
        <v>936</v>
      </c>
      <c r="BA531" s="371">
        <v>856</v>
      </c>
      <c r="BB531" s="371">
        <v>832</v>
      </c>
      <c r="BC531" s="371">
        <v>868</v>
      </c>
      <c r="BD531" s="371">
        <v>773</v>
      </c>
      <c r="BE531" s="371">
        <v>829</v>
      </c>
      <c r="BF531" s="371">
        <v>862</v>
      </c>
      <c r="BG531" s="371">
        <v>907</v>
      </c>
      <c r="BH531" s="371">
        <v>959</v>
      </c>
      <c r="BI531" s="371">
        <v>1155</v>
      </c>
      <c r="BJ531" s="371">
        <v>1148</v>
      </c>
      <c r="BK531" s="371">
        <v>1095</v>
      </c>
      <c r="BL531" s="371">
        <v>1158</v>
      </c>
      <c r="BM531" s="371">
        <v>1150</v>
      </c>
      <c r="BN531" s="371">
        <v>1089</v>
      </c>
      <c r="BO531" s="371">
        <v>1116</v>
      </c>
      <c r="BP531" s="371">
        <v>1146</v>
      </c>
      <c r="BQ531" s="371">
        <v>1181</v>
      </c>
      <c r="BR531" s="371">
        <v>1045</v>
      </c>
      <c r="BS531" s="371">
        <v>1097</v>
      </c>
      <c r="BT531" s="371">
        <v>1068</v>
      </c>
      <c r="BU531" s="371">
        <v>996</v>
      </c>
      <c r="BV531" s="371">
        <v>1037</v>
      </c>
      <c r="BW531" s="371">
        <v>939</v>
      </c>
      <c r="BX531" s="371">
        <v>891</v>
      </c>
      <c r="BY531" s="371">
        <v>898</v>
      </c>
      <c r="BZ531" s="371">
        <v>835</v>
      </c>
      <c r="CA531" s="371">
        <v>829</v>
      </c>
      <c r="CB531" s="371">
        <v>859</v>
      </c>
      <c r="CC531" s="371">
        <v>857</v>
      </c>
      <c r="CD531" s="371">
        <v>897</v>
      </c>
      <c r="CE531" s="371">
        <v>869</v>
      </c>
      <c r="CF531" s="371">
        <v>949</v>
      </c>
      <c r="CG531" s="371">
        <v>972</v>
      </c>
      <c r="CH531" s="371">
        <v>1054</v>
      </c>
      <c r="CI531" s="371">
        <v>707</v>
      </c>
      <c r="CJ531" s="371">
        <v>694</v>
      </c>
      <c r="CK531" s="371">
        <v>749</v>
      </c>
      <c r="CL531" s="371">
        <v>658</v>
      </c>
      <c r="CM531" s="371">
        <v>548</v>
      </c>
      <c r="CN531" s="371">
        <v>485</v>
      </c>
      <c r="CO531" s="371">
        <v>493</v>
      </c>
      <c r="CP531" s="371">
        <v>447</v>
      </c>
      <c r="CQ531" s="371">
        <v>413</v>
      </c>
      <c r="CR531" s="371">
        <v>350</v>
      </c>
      <c r="CS531" s="371">
        <v>302</v>
      </c>
      <c r="CT531" s="371">
        <v>273</v>
      </c>
      <c r="CU531" s="371">
        <v>229</v>
      </c>
      <c r="CV531" s="371">
        <v>200</v>
      </c>
      <c r="CW531" s="371">
        <v>196</v>
      </c>
      <c r="CX531" s="371">
        <v>160</v>
      </c>
      <c r="CY531" s="371">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
      <c r="A532" s="51" t="s">
        <v>49</v>
      </c>
      <c r="B532" s="2" t="s">
        <v>559</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371">
        <v>547</v>
      </c>
      <c r="N532" s="371">
        <v>548</v>
      </c>
      <c r="O532" s="371">
        <v>606</v>
      </c>
      <c r="P532" s="371">
        <v>567</v>
      </c>
      <c r="Q532" s="371">
        <v>639</v>
      </c>
      <c r="R532" s="371">
        <v>628</v>
      </c>
      <c r="S532" s="371">
        <v>714</v>
      </c>
      <c r="T532" s="371">
        <v>650</v>
      </c>
      <c r="U532" s="371">
        <v>677</v>
      </c>
      <c r="V532" s="371">
        <v>696</v>
      </c>
      <c r="W532" s="371">
        <v>750</v>
      </c>
      <c r="X532" s="371">
        <v>724</v>
      </c>
      <c r="Y532" s="371">
        <v>688</v>
      </c>
      <c r="Z532" s="371">
        <v>725</v>
      </c>
      <c r="AA532" s="371">
        <v>737</v>
      </c>
      <c r="AB532" s="371">
        <v>653</v>
      </c>
      <c r="AC532" s="371">
        <v>663</v>
      </c>
      <c r="AD532" s="371">
        <v>672</v>
      </c>
      <c r="AE532" s="371">
        <v>716</v>
      </c>
      <c r="AF532" s="371">
        <v>930</v>
      </c>
      <c r="AG532" s="371">
        <v>1050</v>
      </c>
      <c r="AH532" s="371">
        <v>1094</v>
      </c>
      <c r="AI532" s="371">
        <v>1094</v>
      </c>
      <c r="AJ532" s="371">
        <v>990</v>
      </c>
      <c r="AK532" s="371">
        <v>992</v>
      </c>
      <c r="AL532" s="371">
        <v>952</v>
      </c>
      <c r="AM532" s="371">
        <v>1065</v>
      </c>
      <c r="AN532" s="371">
        <v>951</v>
      </c>
      <c r="AO532" s="371">
        <v>789</v>
      </c>
      <c r="AP532" s="371">
        <v>863</v>
      </c>
      <c r="AQ532" s="371">
        <v>834</v>
      </c>
      <c r="AR532" s="371">
        <v>780</v>
      </c>
      <c r="AS532" s="371">
        <v>726</v>
      </c>
      <c r="AT532" s="371">
        <v>685</v>
      </c>
      <c r="AU532" s="371">
        <v>640</v>
      </c>
      <c r="AV532" s="371">
        <v>676</v>
      </c>
      <c r="AW532" s="371">
        <v>608</v>
      </c>
      <c r="AX532" s="371">
        <v>610</v>
      </c>
      <c r="AY532" s="371">
        <v>650</v>
      </c>
      <c r="AZ532" s="371">
        <v>664</v>
      </c>
      <c r="BA532" s="371">
        <v>649</v>
      </c>
      <c r="BB532" s="371">
        <v>607</v>
      </c>
      <c r="BC532" s="371">
        <v>573</v>
      </c>
      <c r="BD532" s="371">
        <v>559</v>
      </c>
      <c r="BE532" s="371">
        <v>552</v>
      </c>
      <c r="BF532" s="371">
        <v>609</v>
      </c>
      <c r="BG532" s="371">
        <v>637</v>
      </c>
      <c r="BH532" s="371">
        <v>720</v>
      </c>
      <c r="BI532" s="371">
        <v>728</v>
      </c>
      <c r="BJ532" s="371">
        <v>800</v>
      </c>
      <c r="BK532" s="371">
        <v>747</v>
      </c>
      <c r="BL532" s="371">
        <v>718</v>
      </c>
      <c r="BM532" s="371">
        <v>798</v>
      </c>
      <c r="BN532" s="371">
        <v>772</v>
      </c>
      <c r="BO532" s="371">
        <v>815</v>
      </c>
      <c r="BP532" s="371">
        <v>843</v>
      </c>
      <c r="BQ532" s="371">
        <v>845</v>
      </c>
      <c r="BR532" s="371">
        <v>891</v>
      </c>
      <c r="BS532" s="371">
        <v>848</v>
      </c>
      <c r="BT532" s="371">
        <v>849</v>
      </c>
      <c r="BU532" s="371">
        <v>756</v>
      </c>
      <c r="BV532" s="371">
        <v>771</v>
      </c>
      <c r="BW532" s="371">
        <v>853</v>
      </c>
      <c r="BX532" s="371">
        <v>795</v>
      </c>
      <c r="BY532" s="371">
        <v>727</v>
      </c>
      <c r="BZ532" s="371">
        <v>732</v>
      </c>
      <c r="CA532" s="371">
        <v>728</v>
      </c>
      <c r="CB532" s="371">
        <v>736</v>
      </c>
      <c r="CC532" s="371">
        <v>694</v>
      </c>
      <c r="CD532" s="371">
        <v>717</v>
      </c>
      <c r="CE532" s="371">
        <v>732</v>
      </c>
      <c r="CF532" s="371">
        <v>816</v>
      </c>
      <c r="CG532" s="371">
        <v>823</v>
      </c>
      <c r="CH532" s="371">
        <v>836</v>
      </c>
      <c r="CI532" s="371">
        <v>682</v>
      </c>
      <c r="CJ532" s="371">
        <v>609</v>
      </c>
      <c r="CK532" s="371">
        <v>586</v>
      </c>
      <c r="CL532" s="371">
        <v>600</v>
      </c>
      <c r="CM532" s="371">
        <v>498</v>
      </c>
      <c r="CN532" s="371">
        <v>380</v>
      </c>
      <c r="CO532" s="371">
        <v>400</v>
      </c>
      <c r="CP532" s="371">
        <v>397</v>
      </c>
      <c r="CQ532" s="371">
        <v>367</v>
      </c>
      <c r="CR532" s="371">
        <v>332</v>
      </c>
      <c r="CS532" s="371">
        <v>272</v>
      </c>
      <c r="CT532" s="371">
        <v>258</v>
      </c>
      <c r="CU532" s="371">
        <v>237</v>
      </c>
      <c r="CV532" s="371">
        <v>197</v>
      </c>
      <c r="CW532" s="371">
        <v>155</v>
      </c>
      <c r="CX532" s="371">
        <v>167</v>
      </c>
      <c r="CY532" s="371">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
      <c r="A533" s="51" t="s">
        <v>49</v>
      </c>
      <c r="B533" s="2" t="s">
        <v>560</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371">
        <v>308</v>
      </c>
      <c r="N533" s="371">
        <v>307</v>
      </c>
      <c r="O533" s="371">
        <v>343</v>
      </c>
      <c r="P533" s="371">
        <v>381</v>
      </c>
      <c r="Q533" s="371">
        <v>362</v>
      </c>
      <c r="R533" s="371">
        <v>339</v>
      </c>
      <c r="S533" s="371">
        <v>415</v>
      </c>
      <c r="T533" s="371">
        <v>431</v>
      </c>
      <c r="U533" s="371">
        <v>408</v>
      </c>
      <c r="V533" s="371">
        <v>435</v>
      </c>
      <c r="W533" s="371">
        <v>411</v>
      </c>
      <c r="X533" s="371">
        <v>438</v>
      </c>
      <c r="Y533" s="371">
        <v>414</v>
      </c>
      <c r="Z533" s="371">
        <v>387</v>
      </c>
      <c r="AA533" s="371">
        <v>402</v>
      </c>
      <c r="AB533" s="371">
        <v>344</v>
      </c>
      <c r="AC533" s="371">
        <v>344</v>
      </c>
      <c r="AD533" s="371">
        <v>358</v>
      </c>
      <c r="AE533" s="371">
        <v>322</v>
      </c>
      <c r="AF533" s="371">
        <v>321</v>
      </c>
      <c r="AG533" s="371">
        <v>307</v>
      </c>
      <c r="AH533" s="371">
        <v>339</v>
      </c>
      <c r="AI533" s="371">
        <v>325</v>
      </c>
      <c r="AJ533" s="371">
        <v>372</v>
      </c>
      <c r="AK533" s="371">
        <v>404</v>
      </c>
      <c r="AL533" s="371">
        <v>345</v>
      </c>
      <c r="AM533" s="371">
        <v>412</v>
      </c>
      <c r="AN533" s="371">
        <v>361</v>
      </c>
      <c r="AO533" s="371">
        <v>365</v>
      </c>
      <c r="AP533" s="371">
        <v>437</v>
      </c>
      <c r="AQ533" s="371">
        <v>417</v>
      </c>
      <c r="AR533" s="371">
        <v>361</v>
      </c>
      <c r="AS533" s="371">
        <v>361</v>
      </c>
      <c r="AT533" s="371">
        <v>429</v>
      </c>
      <c r="AU533" s="371">
        <v>316</v>
      </c>
      <c r="AV533" s="371">
        <v>298</v>
      </c>
      <c r="AW533" s="371">
        <v>362</v>
      </c>
      <c r="AX533" s="371">
        <v>333</v>
      </c>
      <c r="AY533" s="371">
        <v>355</v>
      </c>
      <c r="AZ533" s="371">
        <v>392</v>
      </c>
      <c r="BA533" s="371">
        <v>364</v>
      </c>
      <c r="BB533" s="371">
        <v>380</v>
      </c>
      <c r="BC533" s="371">
        <v>356</v>
      </c>
      <c r="BD533" s="371">
        <v>324</v>
      </c>
      <c r="BE533" s="371">
        <v>318</v>
      </c>
      <c r="BF533" s="371">
        <v>379</v>
      </c>
      <c r="BG533" s="371">
        <v>379</v>
      </c>
      <c r="BH533" s="371">
        <v>445</v>
      </c>
      <c r="BI533" s="371">
        <v>416</v>
      </c>
      <c r="BJ533" s="371">
        <v>502</v>
      </c>
      <c r="BK533" s="371">
        <v>435</v>
      </c>
      <c r="BL533" s="371">
        <v>451</v>
      </c>
      <c r="BM533" s="371">
        <v>449</v>
      </c>
      <c r="BN533" s="371">
        <v>512</v>
      </c>
      <c r="BO533" s="371">
        <v>492</v>
      </c>
      <c r="BP533" s="371">
        <v>505</v>
      </c>
      <c r="BQ533" s="371">
        <v>473</v>
      </c>
      <c r="BR533" s="371">
        <v>533</v>
      </c>
      <c r="BS533" s="371">
        <v>482</v>
      </c>
      <c r="BT533" s="371">
        <v>516</v>
      </c>
      <c r="BU533" s="371">
        <v>513</v>
      </c>
      <c r="BV533" s="371">
        <v>540</v>
      </c>
      <c r="BW533" s="371">
        <v>517</v>
      </c>
      <c r="BX533" s="371">
        <v>482</v>
      </c>
      <c r="BY533" s="371">
        <v>508</v>
      </c>
      <c r="BZ533" s="371">
        <v>480</v>
      </c>
      <c r="CA533" s="371">
        <v>503</v>
      </c>
      <c r="CB533" s="371">
        <v>480</v>
      </c>
      <c r="CC533" s="371">
        <v>469</v>
      </c>
      <c r="CD533" s="371">
        <v>455</v>
      </c>
      <c r="CE533" s="371">
        <v>509</v>
      </c>
      <c r="CF533" s="371">
        <v>537</v>
      </c>
      <c r="CG533" s="371">
        <v>541</v>
      </c>
      <c r="CH533" s="371">
        <v>510</v>
      </c>
      <c r="CI533" s="371">
        <v>395</v>
      </c>
      <c r="CJ533" s="371">
        <v>426</v>
      </c>
      <c r="CK533" s="371">
        <v>420</v>
      </c>
      <c r="CL533" s="371">
        <v>377</v>
      </c>
      <c r="CM533" s="371">
        <v>300</v>
      </c>
      <c r="CN533" s="371">
        <v>275</v>
      </c>
      <c r="CO533" s="371">
        <v>273</v>
      </c>
      <c r="CP533" s="371">
        <v>283</v>
      </c>
      <c r="CQ533" s="371">
        <v>250</v>
      </c>
      <c r="CR533" s="371">
        <v>219</v>
      </c>
      <c r="CS533" s="371">
        <v>195</v>
      </c>
      <c r="CT533" s="371">
        <v>150</v>
      </c>
      <c r="CU533" s="371">
        <v>97</v>
      </c>
      <c r="CV533" s="371">
        <v>112</v>
      </c>
      <c r="CW533" s="371">
        <v>109</v>
      </c>
      <c r="CX533" s="371">
        <v>86</v>
      </c>
      <c r="CY533" s="371">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
      <c r="A534" s="51" t="s">
        <v>49</v>
      </c>
      <c r="B534" s="2" t="s">
        <v>561</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371">
        <v>333</v>
      </c>
      <c r="N534" s="371">
        <v>328</v>
      </c>
      <c r="O534" s="371">
        <v>376</v>
      </c>
      <c r="P534" s="371">
        <v>367</v>
      </c>
      <c r="Q534" s="371">
        <v>371</v>
      </c>
      <c r="R534" s="371">
        <v>415</v>
      </c>
      <c r="S534" s="371">
        <v>370</v>
      </c>
      <c r="T534" s="371">
        <v>378</v>
      </c>
      <c r="U534" s="371">
        <v>384</v>
      </c>
      <c r="V534" s="371">
        <v>421</v>
      </c>
      <c r="W534" s="371">
        <v>368</v>
      </c>
      <c r="X534" s="371">
        <v>367</v>
      </c>
      <c r="Y534" s="371">
        <v>403</v>
      </c>
      <c r="Z534" s="371">
        <v>392</v>
      </c>
      <c r="AA534" s="371">
        <v>362</v>
      </c>
      <c r="AB534" s="371">
        <v>317</v>
      </c>
      <c r="AC534" s="371">
        <v>322</v>
      </c>
      <c r="AD534" s="371">
        <v>340</v>
      </c>
      <c r="AE534" s="371">
        <v>353</v>
      </c>
      <c r="AF534" s="371">
        <v>323</v>
      </c>
      <c r="AG534" s="371">
        <v>338</v>
      </c>
      <c r="AH534" s="371">
        <v>356</v>
      </c>
      <c r="AI534" s="371">
        <v>285</v>
      </c>
      <c r="AJ534" s="371">
        <v>369</v>
      </c>
      <c r="AK534" s="371">
        <v>369</v>
      </c>
      <c r="AL534" s="371">
        <v>387</v>
      </c>
      <c r="AM534" s="371">
        <v>424</v>
      </c>
      <c r="AN534" s="371">
        <v>414</v>
      </c>
      <c r="AO534" s="371">
        <v>395</v>
      </c>
      <c r="AP534" s="371">
        <v>396</v>
      </c>
      <c r="AQ534" s="371">
        <v>470</v>
      </c>
      <c r="AR534" s="371">
        <v>409</v>
      </c>
      <c r="AS534" s="371">
        <v>413</v>
      </c>
      <c r="AT534" s="371">
        <v>397</v>
      </c>
      <c r="AU534" s="371">
        <v>387</v>
      </c>
      <c r="AV534" s="371">
        <v>397</v>
      </c>
      <c r="AW534" s="371">
        <v>429</v>
      </c>
      <c r="AX534" s="371">
        <v>338</v>
      </c>
      <c r="AY534" s="371">
        <v>381</v>
      </c>
      <c r="AZ534" s="371">
        <v>394</v>
      </c>
      <c r="BA534" s="371">
        <v>375</v>
      </c>
      <c r="BB534" s="371">
        <v>336</v>
      </c>
      <c r="BC534" s="371">
        <v>317</v>
      </c>
      <c r="BD534" s="371">
        <v>316</v>
      </c>
      <c r="BE534" s="371">
        <v>300</v>
      </c>
      <c r="BF534" s="371">
        <v>313</v>
      </c>
      <c r="BG534" s="371">
        <v>298</v>
      </c>
      <c r="BH534" s="371">
        <v>325</v>
      </c>
      <c r="BI534" s="371">
        <v>384</v>
      </c>
      <c r="BJ534" s="371">
        <v>402</v>
      </c>
      <c r="BK534" s="371">
        <v>358</v>
      </c>
      <c r="BL534" s="371">
        <v>397</v>
      </c>
      <c r="BM534" s="371">
        <v>428</v>
      </c>
      <c r="BN534" s="371">
        <v>418</v>
      </c>
      <c r="BO534" s="371">
        <v>447</v>
      </c>
      <c r="BP534" s="371">
        <v>389</v>
      </c>
      <c r="BQ534" s="371">
        <v>410</v>
      </c>
      <c r="BR534" s="371">
        <v>387</v>
      </c>
      <c r="BS534" s="371">
        <v>418</v>
      </c>
      <c r="BT534" s="371">
        <v>396</v>
      </c>
      <c r="BU534" s="371">
        <v>423</v>
      </c>
      <c r="BV534" s="371">
        <v>397</v>
      </c>
      <c r="BW534" s="371">
        <v>400</v>
      </c>
      <c r="BX534" s="371">
        <v>342</v>
      </c>
      <c r="BY534" s="371">
        <v>310</v>
      </c>
      <c r="BZ534" s="371">
        <v>315</v>
      </c>
      <c r="CA534" s="371">
        <v>350</v>
      </c>
      <c r="CB534" s="371">
        <v>317</v>
      </c>
      <c r="CC534" s="371">
        <v>314</v>
      </c>
      <c r="CD534" s="371">
        <v>301</v>
      </c>
      <c r="CE534" s="371">
        <v>292</v>
      </c>
      <c r="CF534" s="371">
        <v>327</v>
      </c>
      <c r="CG534" s="371">
        <v>315</v>
      </c>
      <c r="CH534" s="371">
        <v>304</v>
      </c>
      <c r="CI534" s="371">
        <v>234</v>
      </c>
      <c r="CJ534" s="371">
        <v>253</v>
      </c>
      <c r="CK534" s="371">
        <v>246</v>
      </c>
      <c r="CL534" s="371">
        <v>204</v>
      </c>
      <c r="CM534" s="371">
        <v>187</v>
      </c>
      <c r="CN534" s="371">
        <v>165</v>
      </c>
      <c r="CO534" s="371">
        <v>162</v>
      </c>
      <c r="CP534" s="371">
        <v>167</v>
      </c>
      <c r="CQ534" s="371">
        <v>137</v>
      </c>
      <c r="CR534" s="371">
        <v>121</v>
      </c>
      <c r="CS534" s="371">
        <v>137</v>
      </c>
      <c r="CT534" s="371">
        <v>97</v>
      </c>
      <c r="CU534" s="371">
        <v>63</v>
      </c>
      <c r="CV534" s="371">
        <v>55</v>
      </c>
      <c r="CW534" s="371">
        <v>60</v>
      </c>
      <c r="CX534" s="371">
        <v>44</v>
      </c>
      <c r="CY534" s="371">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
      <c r="A535" s="51" t="s">
        <v>49</v>
      </c>
      <c r="B535" s="2" t="s">
        <v>562</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371">
        <v>380</v>
      </c>
      <c r="N535" s="371">
        <v>361</v>
      </c>
      <c r="O535" s="371">
        <v>426</v>
      </c>
      <c r="P535" s="371">
        <v>482</v>
      </c>
      <c r="Q535" s="371">
        <v>480</v>
      </c>
      <c r="R535" s="371">
        <v>502</v>
      </c>
      <c r="S535" s="371">
        <v>473</v>
      </c>
      <c r="T535" s="371">
        <v>519</v>
      </c>
      <c r="U535" s="371">
        <v>515</v>
      </c>
      <c r="V535" s="371">
        <v>522</v>
      </c>
      <c r="W535" s="371">
        <v>503</v>
      </c>
      <c r="X535" s="371">
        <v>558</v>
      </c>
      <c r="Y535" s="371">
        <v>533</v>
      </c>
      <c r="Z535" s="371">
        <v>587</v>
      </c>
      <c r="AA535" s="371">
        <v>515</v>
      </c>
      <c r="AB535" s="371">
        <v>555</v>
      </c>
      <c r="AC535" s="371">
        <v>561</v>
      </c>
      <c r="AD535" s="371">
        <v>538</v>
      </c>
      <c r="AE535" s="371">
        <v>494</v>
      </c>
      <c r="AF535" s="371">
        <v>439</v>
      </c>
      <c r="AG535" s="371">
        <v>355</v>
      </c>
      <c r="AH535" s="371">
        <v>404</v>
      </c>
      <c r="AI535" s="371">
        <v>462</v>
      </c>
      <c r="AJ535" s="371">
        <v>516</v>
      </c>
      <c r="AK535" s="371">
        <v>526</v>
      </c>
      <c r="AL535" s="371">
        <v>574</v>
      </c>
      <c r="AM535" s="371">
        <v>586</v>
      </c>
      <c r="AN535" s="371">
        <v>465</v>
      </c>
      <c r="AO535" s="371">
        <v>471</v>
      </c>
      <c r="AP535" s="371">
        <v>600</v>
      </c>
      <c r="AQ535" s="371">
        <v>475</v>
      </c>
      <c r="AR535" s="371">
        <v>486</v>
      </c>
      <c r="AS535" s="371">
        <v>473</v>
      </c>
      <c r="AT535" s="371">
        <v>468</v>
      </c>
      <c r="AU535" s="371">
        <v>441</v>
      </c>
      <c r="AV535" s="371">
        <v>435</v>
      </c>
      <c r="AW535" s="371">
        <v>463</v>
      </c>
      <c r="AX535" s="371">
        <v>458</v>
      </c>
      <c r="AY535" s="371">
        <v>440</v>
      </c>
      <c r="AZ535" s="371">
        <v>454</v>
      </c>
      <c r="BA535" s="371">
        <v>458</v>
      </c>
      <c r="BB535" s="371">
        <v>500</v>
      </c>
      <c r="BC535" s="371">
        <v>415</v>
      </c>
      <c r="BD535" s="371">
        <v>482</v>
      </c>
      <c r="BE535" s="371">
        <v>430</v>
      </c>
      <c r="BF535" s="371">
        <v>493</v>
      </c>
      <c r="BG535" s="371">
        <v>520</v>
      </c>
      <c r="BH535" s="371">
        <v>583</v>
      </c>
      <c r="BI535" s="371">
        <v>617</v>
      </c>
      <c r="BJ535" s="371">
        <v>686</v>
      </c>
      <c r="BK535" s="371">
        <v>660</v>
      </c>
      <c r="BL535" s="371">
        <v>709</v>
      </c>
      <c r="BM535" s="371">
        <v>751</v>
      </c>
      <c r="BN535" s="371">
        <v>769</v>
      </c>
      <c r="BO535" s="371">
        <v>807</v>
      </c>
      <c r="BP535" s="371">
        <v>819</v>
      </c>
      <c r="BQ535" s="371">
        <v>782</v>
      </c>
      <c r="BR535" s="371">
        <v>760</v>
      </c>
      <c r="BS535" s="371">
        <v>803</v>
      </c>
      <c r="BT535" s="371">
        <v>695</v>
      </c>
      <c r="BU535" s="371">
        <v>695</v>
      </c>
      <c r="BV535" s="371">
        <v>657</v>
      </c>
      <c r="BW535" s="371">
        <v>681</v>
      </c>
      <c r="BX535" s="371">
        <v>634</v>
      </c>
      <c r="BY535" s="371">
        <v>579</v>
      </c>
      <c r="BZ535" s="371">
        <v>618</v>
      </c>
      <c r="CA535" s="371">
        <v>596</v>
      </c>
      <c r="CB535" s="371">
        <v>574</v>
      </c>
      <c r="CC535" s="371">
        <v>620</v>
      </c>
      <c r="CD535" s="371">
        <v>656</v>
      </c>
      <c r="CE535" s="371">
        <v>644</v>
      </c>
      <c r="CF535" s="371">
        <v>643</v>
      </c>
      <c r="CG535" s="371">
        <v>664</v>
      </c>
      <c r="CH535" s="371">
        <v>713</v>
      </c>
      <c r="CI535" s="371">
        <v>545</v>
      </c>
      <c r="CJ535" s="371">
        <v>538</v>
      </c>
      <c r="CK535" s="371">
        <v>539</v>
      </c>
      <c r="CL535" s="371">
        <v>496</v>
      </c>
      <c r="CM535" s="371">
        <v>403</v>
      </c>
      <c r="CN535" s="371">
        <v>361</v>
      </c>
      <c r="CO535" s="371">
        <v>373</v>
      </c>
      <c r="CP535" s="371">
        <v>311</v>
      </c>
      <c r="CQ535" s="371">
        <v>299</v>
      </c>
      <c r="CR535" s="371">
        <v>285</v>
      </c>
      <c r="CS535" s="371">
        <v>244</v>
      </c>
      <c r="CT535" s="371">
        <v>209</v>
      </c>
      <c r="CU535" s="371">
        <v>219</v>
      </c>
      <c r="CV535" s="371">
        <v>200</v>
      </c>
      <c r="CW535" s="371">
        <v>159</v>
      </c>
      <c r="CX535" s="371">
        <v>123</v>
      </c>
      <c r="CY535" s="371">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
      <c r="A536" s="51" t="s">
        <v>49</v>
      </c>
      <c r="B536" s="2" t="s">
        <v>563</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371">
        <v>642</v>
      </c>
      <c r="N536" s="371">
        <v>705</v>
      </c>
      <c r="O536" s="371">
        <v>764</v>
      </c>
      <c r="P536" s="371">
        <v>748</v>
      </c>
      <c r="Q536" s="371">
        <v>797</v>
      </c>
      <c r="R536" s="371">
        <v>792</v>
      </c>
      <c r="S536" s="371">
        <v>812</v>
      </c>
      <c r="T536" s="371">
        <v>803</v>
      </c>
      <c r="U536" s="371">
        <v>892</v>
      </c>
      <c r="V536" s="371">
        <v>870</v>
      </c>
      <c r="W536" s="371">
        <v>811</v>
      </c>
      <c r="X536" s="371">
        <v>873</v>
      </c>
      <c r="Y536" s="371">
        <v>842</v>
      </c>
      <c r="Z536" s="371">
        <v>793</v>
      </c>
      <c r="AA536" s="371">
        <v>843</v>
      </c>
      <c r="AB536" s="371">
        <v>813</v>
      </c>
      <c r="AC536" s="371">
        <v>761</v>
      </c>
      <c r="AD536" s="371">
        <v>737</v>
      </c>
      <c r="AE536" s="371">
        <v>864</v>
      </c>
      <c r="AF536" s="371">
        <v>1357</v>
      </c>
      <c r="AG536" s="371">
        <v>1095</v>
      </c>
      <c r="AH536" s="371">
        <v>983</v>
      </c>
      <c r="AI536" s="371">
        <v>914</v>
      </c>
      <c r="AJ536" s="371">
        <v>548</v>
      </c>
      <c r="AK536" s="371">
        <v>725</v>
      </c>
      <c r="AL536" s="371">
        <v>839</v>
      </c>
      <c r="AM536" s="371">
        <v>900</v>
      </c>
      <c r="AN536" s="371">
        <v>887</v>
      </c>
      <c r="AO536" s="371">
        <v>809</v>
      </c>
      <c r="AP536" s="371">
        <v>882</v>
      </c>
      <c r="AQ536" s="371">
        <v>937</v>
      </c>
      <c r="AR536" s="371">
        <v>781</v>
      </c>
      <c r="AS536" s="371">
        <v>839</v>
      </c>
      <c r="AT536" s="371">
        <v>873</v>
      </c>
      <c r="AU536" s="371">
        <v>974</v>
      </c>
      <c r="AV536" s="371">
        <v>955</v>
      </c>
      <c r="AW536" s="371">
        <v>887</v>
      </c>
      <c r="AX536" s="371">
        <v>929</v>
      </c>
      <c r="AY536" s="371">
        <v>882</v>
      </c>
      <c r="AZ536" s="371">
        <v>926</v>
      </c>
      <c r="BA536" s="371">
        <v>949</v>
      </c>
      <c r="BB536" s="371">
        <v>904</v>
      </c>
      <c r="BC536" s="371">
        <v>890</v>
      </c>
      <c r="BD536" s="371">
        <v>807</v>
      </c>
      <c r="BE536" s="371">
        <v>779</v>
      </c>
      <c r="BF536" s="371">
        <v>816</v>
      </c>
      <c r="BG536" s="371">
        <v>812</v>
      </c>
      <c r="BH536" s="371">
        <v>869</v>
      </c>
      <c r="BI536" s="371">
        <v>891</v>
      </c>
      <c r="BJ536" s="371">
        <v>1006</v>
      </c>
      <c r="BK536" s="371">
        <v>948</v>
      </c>
      <c r="BL536" s="371">
        <v>963</v>
      </c>
      <c r="BM536" s="371">
        <v>1024</v>
      </c>
      <c r="BN536" s="371">
        <v>964</v>
      </c>
      <c r="BO536" s="371">
        <v>989</v>
      </c>
      <c r="BP536" s="371">
        <v>1011</v>
      </c>
      <c r="BQ536" s="371">
        <v>1033</v>
      </c>
      <c r="BR536" s="371">
        <v>1013</v>
      </c>
      <c r="BS536" s="371">
        <v>997</v>
      </c>
      <c r="BT536" s="371">
        <v>939</v>
      </c>
      <c r="BU536" s="371">
        <v>926</v>
      </c>
      <c r="BV536" s="371">
        <v>929</v>
      </c>
      <c r="BW536" s="371">
        <v>1023</v>
      </c>
      <c r="BX536" s="371">
        <v>917</v>
      </c>
      <c r="BY536" s="371">
        <v>881</v>
      </c>
      <c r="BZ536" s="371">
        <v>831</v>
      </c>
      <c r="CA536" s="371">
        <v>850</v>
      </c>
      <c r="CB536" s="371">
        <v>888</v>
      </c>
      <c r="CC536" s="371">
        <v>824</v>
      </c>
      <c r="CD536" s="371">
        <v>793</v>
      </c>
      <c r="CE536" s="371">
        <v>807</v>
      </c>
      <c r="CF536" s="371">
        <v>773</v>
      </c>
      <c r="CG536" s="371">
        <v>861</v>
      </c>
      <c r="CH536" s="371">
        <v>844</v>
      </c>
      <c r="CI536" s="371">
        <v>607</v>
      </c>
      <c r="CJ536" s="371">
        <v>615</v>
      </c>
      <c r="CK536" s="371">
        <v>605</v>
      </c>
      <c r="CL536" s="371">
        <v>583</v>
      </c>
      <c r="CM536" s="371">
        <v>523</v>
      </c>
      <c r="CN536" s="371">
        <v>418</v>
      </c>
      <c r="CO536" s="371">
        <v>427</v>
      </c>
      <c r="CP536" s="371">
        <v>386</v>
      </c>
      <c r="CQ536" s="371">
        <v>361</v>
      </c>
      <c r="CR536" s="371">
        <v>318</v>
      </c>
      <c r="CS536" s="371">
        <v>280</v>
      </c>
      <c r="CT536" s="371">
        <v>244</v>
      </c>
      <c r="CU536" s="371">
        <v>227</v>
      </c>
      <c r="CV536" s="371">
        <v>181</v>
      </c>
      <c r="CW536" s="371">
        <v>122</v>
      </c>
      <c r="CX536" s="371">
        <v>112</v>
      </c>
      <c r="CY536" s="371">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
      <c r="A537" s="51" t="s">
        <v>49</v>
      </c>
      <c r="B537" s="2" t="s">
        <v>564</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371">
        <v>957</v>
      </c>
      <c r="N537" s="371">
        <v>1012</v>
      </c>
      <c r="O537" s="371">
        <v>1027</v>
      </c>
      <c r="P537" s="371">
        <v>1017</v>
      </c>
      <c r="Q537" s="371">
        <v>1095</v>
      </c>
      <c r="R537" s="371">
        <v>1105</v>
      </c>
      <c r="S537" s="371">
        <v>1048</v>
      </c>
      <c r="T537" s="371">
        <v>1103</v>
      </c>
      <c r="U537" s="371">
        <v>1080</v>
      </c>
      <c r="V537" s="371">
        <v>1070</v>
      </c>
      <c r="W537" s="371">
        <v>1027</v>
      </c>
      <c r="X537" s="371">
        <v>1087</v>
      </c>
      <c r="Y537" s="371">
        <v>1078</v>
      </c>
      <c r="Z537" s="371">
        <v>980</v>
      </c>
      <c r="AA537" s="371">
        <v>929</v>
      </c>
      <c r="AB537" s="371">
        <v>896</v>
      </c>
      <c r="AC537" s="371">
        <v>948</v>
      </c>
      <c r="AD537" s="371">
        <v>905</v>
      </c>
      <c r="AE537" s="371">
        <v>886</v>
      </c>
      <c r="AF537" s="371">
        <v>852</v>
      </c>
      <c r="AG537" s="371">
        <v>879</v>
      </c>
      <c r="AH537" s="371">
        <v>888</v>
      </c>
      <c r="AI537" s="371">
        <v>994</v>
      </c>
      <c r="AJ537" s="371">
        <v>1009</v>
      </c>
      <c r="AK537" s="371">
        <v>1037</v>
      </c>
      <c r="AL537" s="371">
        <v>971</v>
      </c>
      <c r="AM537" s="371">
        <v>1034</v>
      </c>
      <c r="AN537" s="371">
        <v>1108</v>
      </c>
      <c r="AO537" s="371">
        <v>1164</v>
      </c>
      <c r="AP537" s="371">
        <v>1187</v>
      </c>
      <c r="AQ537" s="371">
        <v>1135</v>
      </c>
      <c r="AR537" s="371">
        <v>1096</v>
      </c>
      <c r="AS537" s="371">
        <v>1172</v>
      </c>
      <c r="AT537" s="371">
        <v>1036</v>
      </c>
      <c r="AU537" s="371">
        <v>1082</v>
      </c>
      <c r="AV537" s="371">
        <v>1041</v>
      </c>
      <c r="AW537" s="371">
        <v>1038</v>
      </c>
      <c r="AX537" s="371">
        <v>1008</v>
      </c>
      <c r="AY537" s="371">
        <v>961</v>
      </c>
      <c r="AZ537" s="371">
        <v>1091</v>
      </c>
      <c r="BA537" s="371">
        <v>1028</v>
      </c>
      <c r="BB537" s="371">
        <v>1062</v>
      </c>
      <c r="BC537" s="371">
        <v>928</v>
      </c>
      <c r="BD537" s="371">
        <v>927</v>
      </c>
      <c r="BE537" s="371">
        <v>855</v>
      </c>
      <c r="BF537" s="371">
        <v>877</v>
      </c>
      <c r="BG537" s="371">
        <v>912</v>
      </c>
      <c r="BH537" s="371">
        <v>908</v>
      </c>
      <c r="BI537" s="371">
        <v>991</v>
      </c>
      <c r="BJ537" s="371">
        <v>1059</v>
      </c>
      <c r="BK537" s="371">
        <v>1021</v>
      </c>
      <c r="BL537" s="371">
        <v>1076</v>
      </c>
      <c r="BM537" s="371">
        <v>1031</v>
      </c>
      <c r="BN537" s="371">
        <v>1067</v>
      </c>
      <c r="BO537" s="371">
        <v>1045</v>
      </c>
      <c r="BP537" s="371">
        <v>1010</v>
      </c>
      <c r="BQ537" s="371">
        <v>1054</v>
      </c>
      <c r="BR537" s="371">
        <v>1068</v>
      </c>
      <c r="BS537" s="371">
        <v>920</v>
      </c>
      <c r="BT537" s="371">
        <v>954</v>
      </c>
      <c r="BU537" s="371">
        <v>905</v>
      </c>
      <c r="BV537" s="371">
        <v>950</v>
      </c>
      <c r="BW537" s="371">
        <v>870</v>
      </c>
      <c r="BX537" s="371">
        <v>841</v>
      </c>
      <c r="BY537" s="371">
        <v>697</v>
      </c>
      <c r="BZ537" s="371">
        <v>710</v>
      </c>
      <c r="CA537" s="371">
        <v>683</v>
      </c>
      <c r="CB537" s="371">
        <v>733</v>
      </c>
      <c r="CC537" s="371">
        <v>659</v>
      </c>
      <c r="CD537" s="371">
        <v>624</v>
      </c>
      <c r="CE537" s="371">
        <v>709</v>
      </c>
      <c r="CF537" s="371">
        <v>672</v>
      </c>
      <c r="CG537" s="371">
        <v>736</v>
      </c>
      <c r="CH537" s="371">
        <v>796</v>
      </c>
      <c r="CI537" s="371">
        <v>551</v>
      </c>
      <c r="CJ537" s="371">
        <v>521</v>
      </c>
      <c r="CK537" s="371">
        <v>525</v>
      </c>
      <c r="CL537" s="371">
        <v>514</v>
      </c>
      <c r="CM537" s="371">
        <v>413</v>
      </c>
      <c r="CN537" s="371">
        <v>367</v>
      </c>
      <c r="CO537" s="371">
        <v>388</v>
      </c>
      <c r="CP537" s="371">
        <v>389</v>
      </c>
      <c r="CQ537" s="371">
        <v>331</v>
      </c>
      <c r="CR537" s="371">
        <v>310</v>
      </c>
      <c r="CS537" s="371">
        <v>308</v>
      </c>
      <c r="CT537" s="371">
        <v>231</v>
      </c>
      <c r="CU537" s="371">
        <v>214</v>
      </c>
      <c r="CV537" s="371">
        <v>160</v>
      </c>
      <c r="CW537" s="371">
        <v>110</v>
      </c>
      <c r="CX537" s="371">
        <v>138</v>
      </c>
      <c r="CY537" s="371">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
      <c r="A538" s="51" t="s">
        <v>49</v>
      </c>
      <c r="B538" s="2" t="s">
        <v>565</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371">
        <v>535</v>
      </c>
      <c r="N538" s="371">
        <v>556</v>
      </c>
      <c r="O538" s="371">
        <v>614</v>
      </c>
      <c r="P538" s="371">
        <v>604</v>
      </c>
      <c r="Q538" s="371">
        <v>635</v>
      </c>
      <c r="R538" s="371">
        <v>668</v>
      </c>
      <c r="S538" s="371">
        <v>659</v>
      </c>
      <c r="T538" s="371">
        <v>709</v>
      </c>
      <c r="U538" s="371">
        <v>719</v>
      </c>
      <c r="V538" s="371">
        <v>746</v>
      </c>
      <c r="W538" s="371">
        <v>767</v>
      </c>
      <c r="X538" s="371">
        <v>726</v>
      </c>
      <c r="Y538" s="371">
        <v>812</v>
      </c>
      <c r="Z538" s="371">
        <v>726</v>
      </c>
      <c r="AA538" s="371">
        <v>793</v>
      </c>
      <c r="AB538" s="371">
        <v>715</v>
      </c>
      <c r="AC538" s="371">
        <v>649</v>
      </c>
      <c r="AD538" s="371">
        <v>630</v>
      </c>
      <c r="AE538" s="371">
        <v>672</v>
      </c>
      <c r="AF538" s="371">
        <v>683</v>
      </c>
      <c r="AG538" s="371">
        <v>615</v>
      </c>
      <c r="AH538" s="371">
        <v>647</v>
      </c>
      <c r="AI538" s="371">
        <v>726</v>
      </c>
      <c r="AJ538" s="371">
        <v>708</v>
      </c>
      <c r="AK538" s="371">
        <v>697</v>
      </c>
      <c r="AL538" s="371">
        <v>637</v>
      </c>
      <c r="AM538" s="371">
        <v>679</v>
      </c>
      <c r="AN538" s="371">
        <v>604</v>
      </c>
      <c r="AO538" s="371">
        <v>741</v>
      </c>
      <c r="AP538" s="371">
        <v>737</v>
      </c>
      <c r="AQ538" s="371">
        <v>710</v>
      </c>
      <c r="AR538" s="371">
        <v>649</v>
      </c>
      <c r="AS538" s="371">
        <v>733</v>
      </c>
      <c r="AT538" s="371">
        <v>718</v>
      </c>
      <c r="AU538" s="371">
        <v>647</v>
      </c>
      <c r="AV538" s="371">
        <v>595</v>
      </c>
      <c r="AW538" s="371">
        <v>597</v>
      </c>
      <c r="AX538" s="371">
        <v>605</v>
      </c>
      <c r="AY538" s="371">
        <v>582</v>
      </c>
      <c r="AZ538" s="371">
        <v>648</v>
      </c>
      <c r="BA538" s="371">
        <v>655</v>
      </c>
      <c r="BB538" s="371">
        <v>611</v>
      </c>
      <c r="BC538" s="371">
        <v>588</v>
      </c>
      <c r="BD538" s="371">
        <v>531</v>
      </c>
      <c r="BE538" s="371">
        <v>518</v>
      </c>
      <c r="BF538" s="371">
        <v>604</v>
      </c>
      <c r="BG538" s="371">
        <v>608</v>
      </c>
      <c r="BH538" s="371">
        <v>646</v>
      </c>
      <c r="BI538" s="371">
        <v>728</v>
      </c>
      <c r="BJ538" s="371">
        <v>772</v>
      </c>
      <c r="BK538" s="371">
        <v>793</v>
      </c>
      <c r="BL538" s="371">
        <v>866</v>
      </c>
      <c r="BM538" s="371">
        <v>882</v>
      </c>
      <c r="BN538" s="371">
        <v>886</v>
      </c>
      <c r="BO538" s="371">
        <v>902</v>
      </c>
      <c r="BP538" s="371">
        <v>954</v>
      </c>
      <c r="BQ538" s="371">
        <v>890</v>
      </c>
      <c r="BR538" s="371">
        <v>1022</v>
      </c>
      <c r="BS538" s="371">
        <v>988</v>
      </c>
      <c r="BT538" s="371">
        <v>891</v>
      </c>
      <c r="BU538" s="371">
        <v>885</v>
      </c>
      <c r="BV538" s="371">
        <v>926</v>
      </c>
      <c r="BW538" s="371">
        <v>880</v>
      </c>
      <c r="BX538" s="371">
        <v>848</v>
      </c>
      <c r="BY538" s="371">
        <v>849</v>
      </c>
      <c r="BZ538" s="371">
        <v>864</v>
      </c>
      <c r="CA538" s="371">
        <v>928</v>
      </c>
      <c r="CB538" s="371">
        <v>901</v>
      </c>
      <c r="CC538" s="371">
        <v>819</v>
      </c>
      <c r="CD538" s="371">
        <v>857</v>
      </c>
      <c r="CE538" s="371">
        <v>874</v>
      </c>
      <c r="CF538" s="371">
        <v>846</v>
      </c>
      <c r="CG538" s="371">
        <v>917</v>
      </c>
      <c r="CH538" s="371">
        <v>954</v>
      </c>
      <c r="CI538" s="371">
        <v>725</v>
      </c>
      <c r="CJ538" s="371">
        <v>743</v>
      </c>
      <c r="CK538" s="371">
        <v>703</v>
      </c>
      <c r="CL538" s="371">
        <v>610</v>
      </c>
      <c r="CM538" s="371">
        <v>544</v>
      </c>
      <c r="CN538" s="371">
        <v>516</v>
      </c>
      <c r="CO538" s="371">
        <v>493</v>
      </c>
      <c r="CP538" s="371">
        <v>461</v>
      </c>
      <c r="CQ538" s="371">
        <v>426</v>
      </c>
      <c r="CR538" s="371">
        <v>353</v>
      </c>
      <c r="CS538" s="371">
        <v>345</v>
      </c>
      <c r="CT538" s="371">
        <v>333</v>
      </c>
      <c r="CU538" s="371">
        <v>207</v>
      </c>
      <c r="CV538" s="371">
        <v>256</v>
      </c>
      <c r="CW538" s="371">
        <v>192</v>
      </c>
      <c r="CX538" s="371">
        <v>154</v>
      </c>
      <c r="CY538" s="371">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
      <c r="A539" s="51" t="s">
        <v>49</v>
      </c>
      <c r="B539" s="2" t="s">
        <v>566</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371">
        <v>521</v>
      </c>
      <c r="N539" s="371">
        <v>582</v>
      </c>
      <c r="O539" s="371">
        <v>655</v>
      </c>
      <c r="P539" s="371">
        <v>629</v>
      </c>
      <c r="Q539" s="371">
        <v>609</v>
      </c>
      <c r="R539" s="371">
        <v>680</v>
      </c>
      <c r="S539" s="371">
        <v>690</v>
      </c>
      <c r="T539" s="371">
        <v>706</v>
      </c>
      <c r="U539" s="371">
        <v>681</v>
      </c>
      <c r="V539" s="371">
        <v>701</v>
      </c>
      <c r="W539" s="371">
        <v>668</v>
      </c>
      <c r="X539" s="371">
        <v>736</v>
      </c>
      <c r="Y539" s="371">
        <v>797</v>
      </c>
      <c r="Z539" s="371">
        <v>705</v>
      </c>
      <c r="AA539" s="371">
        <v>728</v>
      </c>
      <c r="AB539" s="371">
        <v>743</v>
      </c>
      <c r="AC539" s="371">
        <v>712</v>
      </c>
      <c r="AD539" s="371">
        <v>685</v>
      </c>
      <c r="AE539" s="371">
        <v>703</v>
      </c>
      <c r="AF539" s="371">
        <v>631</v>
      </c>
      <c r="AG539" s="371">
        <v>607</v>
      </c>
      <c r="AH539" s="371">
        <v>663</v>
      </c>
      <c r="AI539" s="371">
        <v>707</v>
      </c>
      <c r="AJ539" s="371">
        <v>617</v>
      </c>
      <c r="AK539" s="371">
        <v>742</v>
      </c>
      <c r="AL539" s="371">
        <v>738</v>
      </c>
      <c r="AM539" s="371">
        <v>703</v>
      </c>
      <c r="AN539" s="371">
        <v>627</v>
      </c>
      <c r="AO539" s="371">
        <v>709</v>
      </c>
      <c r="AP539" s="371">
        <v>709</v>
      </c>
      <c r="AQ539" s="371">
        <v>708</v>
      </c>
      <c r="AR539" s="371">
        <v>684</v>
      </c>
      <c r="AS539" s="371">
        <v>668</v>
      </c>
      <c r="AT539" s="371">
        <v>702</v>
      </c>
      <c r="AU539" s="371">
        <v>662</v>
      </c>
      <c r="AV539" s="371">
        <v>570</v>
      </c>
      <c r="AW539" s="371">
        <v>567</v>
      </c>
      <c r="AX539" s="371">
        <v>554</v>
      </c>
      <c r="AY539" s="371">
        <v>571</v>
      </c>
      <c r="AZ539" s="371">
        <v>628</v>
      </c>
      <c r="BA539" s="371">
        <v>593</v>
      </c>
      <c r="BB539" s="371">
        <v>574</v>
      </c>
      <c r="BC539" s="371">
        <v>612</v>
      </c>
      <c r="BD539" s="371">
        <v>543</v>
      </c>
      <c r="BE539" s="371">
        <v>553</v>
      </c>
      <c r="BF539" s="371">
        <v>677</v>
      </c>
      <c r="BG539" s="371">
        <v>705</v>
      </c>
      <c r="BH539" s="371">
        <v>717</v>
      </c>
      <c r="BI539" s="371">
        <v>844</v>
      </c>
      <c r="BJ539" s="371">
        <v>869</v>
      </c>
      <c r="BK539" s="371">
        <v>859</v>
      </c>
      <c r="BL539" s="371">
        <v>988</v>
      </c>
      <c r="BM539" s="371">
        <v>867</v>
      </c>
      <c r="BN539" s="371">
        <v>1029</v>
      </c>
      <c r="BO539" s="371">
        <v>978</v>
      </c>
      <c r="BP539" s="371">
        <v>1087</v>
      </c>
      <c r="BQ539" s="371">
        <v>1057</v>
      </c>
      <c r="BR539" s="371">
        <v>1075</v>
      </c>
      <c r="BS539" s="371">
        <v>1088</v>
      </c>
      <c r="BT539" s="371">
        <v>1029</v>
      </c>
      <c r="BU539" s="371">
        <v>1010</v>
      </c>
      <c r="BV539" s="371">
        <v>1018</v>
      </c>
      <c r="BW539" s="371">
        <v>932</v>
      </c>
      <c r="BX539" s="371">
        <v>982</v>
      </c>
      <c r="BY539" s="371">
        <v>1048</v>
      </c>
      <c r="BZ539" s="371">
        <v>922</v>
      </c>
      <c r="CA539" s="371">
        <v>972</v>
      </c>
      <c r="CB539" s="371">
        <v>1010</v>
      </c>
      <c r="CC539" s="371">
        <v>969</v>
      </c>
      <c r="CD539" s="371">
        <v>930</v>
      </c>
      <c r="CE539" s="371">
        <v>1011</v>
      </c>
      <c r="CF539" s="371">
        <v>973</v>
      </c>
      <c r="CG539" s="371">
        <v>1071</v>
      </c>
      <c r="CH539" s="371">
        <v>1086</v>
      </c>
      <c r="CI539" s="371">
        <v>805</v>
      </c>
      <c r="CJ539" s="371">
        <v>772</v>
      </c>
      <c r="CK539" s="371">
        <v>887</v>
      </c>
      <c r="CL539" s="371">
        <v>757</v>
      </c>
      <c r="CM539" s="371">
        <v>615</v>
      </c>
      <c r="CN539" s="371">
        <v>529</v>
      </c>
      <c r="CO539" s="371">
        <v>559</v>
      </c>
      <c r="CP539" s="371">
        <v>525</v>
      </c>
      <c r="CQ539" s="371">
        <v>461</v>
      </c>
      <c r="CR539" s="371">
        <v>428</v>
      </c>
      <c r="CS539" s="371">
        <v>370</v>
      </c>
      <c r="CT539" s="371">
        <v>339</v>
      </c>
      <c r="CU539" s="371">
        <v>289</v>
      </c>
      <c r="CV539" s="371">
        <v>211</v>
      </c>
      <c r="CW539" s="371">
        <v>190</v>
      </c>
      <c r="CX539" s="371">
        <v>190</v>
      </c>
      <c r="CY539" s="371">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
      <c r="A540" s="51" t="s">
        <v>49</v>
      </c>
      <c r="B540" s="2" t="s">
        <v>567</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371">
        <v>1222</v>
      </c>
      <c r="N540" s="371">
        <v>1332</v>
      </c>
      <c r="O540" s="371">
        <v>1324</v>
      </c>
      <c r="P540" s="371">
        <v>1395</v>
      </c>
      <c r="Q540" s="371">
        <v>1416</v>
      </c>
      <c r="R540" s="371">
        <v>1433</v>
      </c>
      <c r="S540" s="371">
        <v>1422</v>
      </c>
      <c r="T540" s="371">
        <v>1437</v>
      </c>
      <c r="U540" s="371">
        <v>1487</v>
      </c>
      <c r="V540" s="371">
        <v>1539</v>
      </c>
      <c r="W540" s="371">
        <v>1476</v>
      </c>
      <c r="X540" s="371">
        <v>1589</v>
      </c>
      <c r="Y540" s="371">
        <v>1458</v>
      </c>
      <c r="Z540" s="371">
        <v>1482</v>
      </c>
      <c r="AA540" s="371">
        <v>1491</v>
      </c>
      <c r="AB540" s="371">
        <v>1361</v>
      </c>
      <c r="AC540" s="371">
        <v>1343</v>
      </c>
      <c r="AD540" s="371">
        <v>1313</v>
      </c>
      <c r="AE540" s="371">
        <v>1304</v>
      </c>
      <c r="AF540" s="371">
        <v>1380</v>
      </c>
      <c r="AG540" s="371">
        <v>1401</v>
      </c>
      <c r="AH540" s="371">
        <v>1525</v>
      </c>
      <c r="AI540" s="371">
        <v>1664</v>
      </c>
      <c r="AJ540" s="371">
        <v>1745</v>
      </c>
      <c r="AK540" s="371">
        <v>1582</v>
      </c>
      <c r="AL540" s="371">
        <v>1605</v>
      </c>
      <c r="AM540" s="371">
        <v>1564</v>
      </c>
      <c r="AN540" s="371">
        <v>1645</v>
      </c>
      <c r="AO540" s="371">
        <v>1657</v>
      </c>
      <c r="AP540" s="371">
        <v>1662</v>
      </c>
      <c r="AQ540" s="371">
        <v>1826</v>
      </c>
      <c r="AR540" s="371">
        <v>1654</v>
      </c>
      <c r="AS540" s="371">
        <v>1547</v>
      </c>
      <c r="AT540" s="371">
        <v>1568</v>
      </c>
      <c r="AU540" s="371">
        <v>1536</v>
      </c>
      <c r="AV540" s="371">
        <v>1514</v>
      </c>
      <c r="AW540" s="371">
        <v>1441</v>
      </c>
      <c r="AX540" s="371">
        <v>1469</v>
      </c>
      <c r="AY540" s="371">
        <v>1406</v>
      </c>
      <c r="AZ540" s="371">
        <v>1497</v>
      </c>
      <c r="BA540" s="371">
        <v>1537</v>
      </c>
      <c r="BB540" s="371">
        <v>1377</v>
      </c>
      <c r="BC540" s="371">
        <v>1245</v>
      </c>
      <c r="BD540" s="371">
        <v>1321</v>
      </c>
      <c r="BE540" s="371">
        <v>1193</v>
      </c>
      <c r="BF540" s="371">
        <v>1294</v>
      </c>
      <c r="BG540" s="371">
        <v>1309</v>
      </c>
      <c r="BH540" s="371">
        <v>1485</v>
      </c>
      <c r="BI540" s="371">
        <v>1556</v>
      </c>
      <c r="BJ540" s="371">
        <v>1674</v>
      </c>
      <c r="BK540" s="371">
        <v>1600</v>
      </c>
      <c r="BL540" s="371">
        <v>1660</v>
      </c>
      <c r="BM540" s="371">
        <v>1591</v>
      </c>
      <c r="BN540" s="371">
        <v>1678</v>
      </c>
      <c r="BO540" s="371">
        <v>1629</v>
      </c>
      <c r="BP540" s="371">
        <v>1683</v>
      </c>
      <c r="BQ540" s="371">
        <v>1651</v>
      </c>
      <c r="BR540" s="371">
        <v>1518</v>
      </c>
      <c r="BS540" s="371">
        <v>1648</v>
      </c>
      <c r="BT540" s="371">
        <v>1541</v>
      </c>
      <c r="BU540" s="371">
        <v>1398</v>
      </c>
      <c r="BV540" s="371">
        <v>1407</v>
      </c>
      <c r="BW540" s="371">
        <v>1430</v>
      </c>
      <c r="BX540" s="371">
        <v>1415</v>
      </c>
      <c r="BY540" s="371">
        <v>1243</v>
      </c>
      <c r="BZ540" s="371">
        <v>1212</v>
      </c>
      <c r="CA540" s="371">
        <v>1257</v>
      </c>
      <c r="CB540" s="371">
        <v>1235</v>
      </c>
      <c r="CC540" s="371">
        <v>1267</v>
      </c>
      <c r="CD540" s="371">
        <v>1242</v>
      </c>
      <c r="CE540" s="371">
        <v>1291</v>
      </c>
      <c r="CF540" s="371">
        <v>1296</v>
      </c>
      <c r="CG540" s="371">
        <v>1353</v>
      </c>
      <c r="CH540" s="371">
        <v>1414</v>
      </c>
      <c r="CI540" s="371">
        <v>1090</v>
      </c>
      <c r="CJ540" s="371">
        <v>1034</v>
      </c>
      <c r="CK540" s="371">
        <v>941</v>
      </c>
      <c r="CL540" s="371">
        <v>829</v>
      </c>
      <c r="CM540" s="371">
        <v>809</v>
      </c>
      <c r="CN540" s="371">
        <v>727</v>
      </c>
      <c r="CO540" s="371">
        <v>643</v>
      </c>
      <c r="CP540" s="371">
        <v>590</v>
      </c>
      <c r="CQ540" s="371">
        <v>557</v>
      </c>
      <c r="CR540" s="371">
        <v>451</v>
      </c>
      <c r="CS540" s="371">
        <v>410</v>
      </c>
      <c r="CT540" s="371">
        <v>387</v>
      </c>
      <c r="CU540" s="371">
        <v>367</v>
      </c>
      <c r="CV540" s="371">
        <v>285</v>
      </c>
      <c r="CW540" s="371">
        <v>222</v>
      </c>
      <c r="CX540" s="371">
        <v>174</v>
      </c>
      <c r="CY540" s="371">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
      <c r="A541" s="51" t="s">
        <v>49</v>
      </c>
      <c r="B541" s="2" t="s">
        <v>568</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371">
        <v>1062</v>
      </c>
      <c r="N541" s="371">
        <v>1200</v>
      </c>
      <c r="O541" s="371">
        <v>1245</v>
      </c>
      <c r="P541" s="371">
        <v>1233</v>
      </c>
      <c r="Q541" s="371">
        <v>1367</v>
      </c>
      <c r="R541" s="371">
        <v>1306</v>
      </c>
      <c r="S541" s="371">
        <v>1391</v>
      </c>
      <c r="T541" s="371">
        <v>1415</v>
      </c>
      <c r="U541" s="371">
        <v>1484</v>
      </c>
      <c r="V541" s="371">
        <v>1458</v>
      </c>
      <c r="W541" s="371">
        <v>1391</v>
      </c>
      <c r="X541" s="371">
        <v>1410</v>
      </c>
      <c r="Y541" s="371">
        <v>1428</v>
      </c>
      <c r="Z541" s="371">
        <v>1389</v>
      </c>
      <c r="AA541" s="371">
        <v>1380</v>
      </c>
      <c r="AB541" s="371">
        <v>1364</v>
      </c>
      <c r="AC541" s="371">
        <v>1376</v>
      </c>
      <c r="AD541" s="371">
        <v>1377</v>
      </c>
      <c r="AE541" s="371">
        <v>1386</v>
      </c>
      <c r="AF541" s="371">
        <v>1794</v>
      </c>
      <c r="AG541" s="371">
        <v>2463</v>
      </c>
      <c r="AH541" s="371">
        <v>2789</v>
      </c>
      <c r="AI541" s="371">
        <v>2556</v>
      </c>
      <c r="AJ541" s="371">
        <v>2324</v>
      </c>
      <c r="AK541" s="371">
        <v>2089</v>
      </c>
      <c r="AL541" s="371">
        <v>1797</v>
      </c>
      <c r="AM541" s="371">
        <v>1990</v>
      </c>
      <c r="AN541" s="371">
        <v>1956</v>
      </c>
      <c r="AO541" s="371">
        <v>1988</v>
      </c>
      <c r="AP541" s="371">
        <v>1865</v>
      </c>
      <c r="AQ541" s="371">
        <v>1910</v>
      </c>
      <c r="AR541" s="371">
        <v>1621</v>
      </c>
      <c r="AS541" s="371">
        <v>1509</v>
      </c>
      <c r="AT541" s="371">
        <v>1393</v>
      </c>
      <c r="AU541" s="371">
        <v>1547</v>
      </c>
      <c r="AV541" s="371">
        <v>1599</v>
      </c>
      <c r="AW541" s="371">
        <v>1491</v>
      </c>
      <c r="AX541" s="371">
        <v>1429</v>
      </c>
      <c r="AY541" s="371">
        <v>1524</v>
      </c>
      <c r="AZ541" s="371">
        <v>1500</v>
      </c>
      <c r="BA541" s="371">
        <v>1583</v>
      </c>
      <c r="BB541" s="371">
        <v>1335</v>
      </c>
      <c r="BC541" s="371">
        <v>1239</v>
      </c>
      <c r="BD541" s="371">
        <v>1464</v>
      </c>
      <c r="BE541" s="371">
        <v>1325</v>
      </c>
      <c r="BF541" s="371">
        <v>1324</v>
      </c>
      <c r="BG541" s="371">
        <v>1404</v>
      </c>
      <c r="BH541" s="371">
        <v>1449</v>
      </c>
      <c r="BI541" s="371">
        <v>1458</v>
      </c>
      <c r="BJ541" s="371">
        <v>1458</v>
      </c>
      <c r="BK541" s="371">
        <v>1423</v>
      </c>
      <c r="BL541" s="371">
        <v>1635</v>
      </c>
      <c r="BM541" s="371">
        <v>1553</v>
      </c>
      <c r="BN541" s="371">
        <v>1578</v>
      </c>
      <c r="BO541" s="371">
        <v>1551</v>
      </c>
      <c r="BP541" s="371">
        <v>1668</v>
      </c>
      <c r="BQ541" s="371">
        <v>1577</v>
      </c>
      <c r="BR541" s="371">
        <v>1494</v>
      </c>
      <c r="BS541" s="371">
        <v>1577</v>
      </c>
      <c r="BT541" s="371">
        <v>1447</v>
      </c>
      <c r="BU541" s="371">
        <v>1403</v>
      </c>
      <c r="BV541" s="371">
        <v>1347</v>
      </c>
      <c r="BW541" s="371">
        <v>1388</v>
      </c>
      <c r="BX541" s="371">
        <v>1310</v>
      </c>
      <c r="BY541" s="371">
        <v>1211</v>
      </c>
      <c r="BZ541" s="371">
        <v>1235</v>
      </c>
      <c r="CA541" s="371">
        <v>1225</v>
      </c>
      <c r="CB541" s="371">
        <v>1260</v>
      </c>
      <c r="CC541" s="371">
        <v>1233</v>
      </c>
      <c r="CD541" s="371">
        <v>1108</v>
      </c>
      <c r="CE541" s="371">
        <v>1217</v>
      </c>
      <c r="CF541" s="371">
        <v>1247</v>
      </c>
      <c r="CG541" s="371">
        <v>1268</v>
      </c>
      <c r="CH541" s="371">
        <v>1403</v>
      </c>
      <c r="CI541" s="371">
        <v>932</v>
      </c>
      <c r="CJ541" s="371">
        <v>978</v>
      </c>
      <c r="CK541" s="371">
        <v>948</v>
      </c>
      <c r="CL541" s="371">
        <v>921</v>
      </c>
      <c r="CM541" s="371">
        <v>767</v>
      </c>
      <c r="CN541" s="371">
        <v>684</v>
      </c>
      <c r="CO541" s="371">
        <v>670</v>
      </c>
      <c r="CP541" s="371">
        <v>608</v>
      </c>
      <c r="CQ541" s="371">
        <v>595</v>
      </c>
      <c r="CR541" s="371">
        <v>512</v>
      </c>
      <c r="CS541" s="371">
        <v>502</v>
      </c>
      <c r="CT541" s="371">
        <v>443</v>
      </c>
      <c r="CU541" s="371">
        <v>356</v>
      </c>
      <c r="CV541" s="371">
        <v>309</v>
      </c>
      <c r="CW541" s="371">
        <v>308</v>
      </c>
      <c r="CX541" s="371">
        <v>231</v>
      </c>
      <c r="CY541" s="371">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
      <c r="A542" s="51" t="s">
        <v>49</v>
      </c>
      <c r="B542" s="2" t="s">
        <v>569</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371">
        <v>485</v>
      </c>
      <c r="N542" s="371">
        <v>550</v>
      </c>
      <c r="O542" s="371">
        <v>490</v>
      </c>
      <c r="P542" s="371">
        <v>562</v>
      </c>
      <c r="Q542" s="371">
        <v>548</v>
      </c>
      <c r="R542" s="371">
        <v>531</v>
      </c>
      <c r="S542" s="371">
        <v>567</v>
      </c>
      <c r="T542" s="371">
        <v>567</v>
      </c>
      <c r="U542" s="371">
        <v>610</v>
      </c>
      <c r="V542" s="371">
        <v>603</v>
      </c>
      <c r="W542" s="371">
        <v>625</v>
      </c>
      <c r="X542" s="371">
        <v>576</v>
      </c>
      <c r="Y542" s="371">
        <v>580</v>
      </c>
      <c r="Z542" s="371">
        <v>554</v>
      </c>
      <c r="AA542" s="371">
        <v>566</v>
      </c>
      <c r="AB542" s="371">
        <v>572</v>
      </c>
      <c r="AC542" s="371">
        <v>489</v>
      </c>
      <c r="AD542" s="371">
        <v>508</v>
      </c>
      <c r="AE542" s="371">
        <v>499</v>
      </c>
      <c r="AF542" s="371">
        <v>490</v>
      </c>
      <c r="AG542" s="371">
        <v>495</v>
      </c>
      <c r="AH542" s="371">
        <v>508</v>
      </c>
      <c r="AI542" s="371">
        <v>513</v>
      </c>
      <c r="AJ542" s="371">
        <v>626</v>
      </c>
      <c r="AK542" s="371">
        <v>617</v>
      </c>
      <c r="AL542" s="371">
        <v>610</v>
      </c>
      <c r="AM542" s="371">
        <v>609</v>
      </c>
      <c r="AN542" s="371">
        <v>568</v>
      </c>
      <c r="AO542" s="371">
        <v>620</v>
      </c>
      <c r="AP542" s="371">
        <v>694</v>
      </c>
      <c r="AQ542" s="371">
        <v>633</v>
      </c>
      <c r="AR542" s="371">
        <v>654</v>
      </c>
      <c r="AS542" s="371">
        <v>553</v>
      </c>
      <c r="AT542" s="371">
        <v>547</v>
      </c>
      <c r="AU542" s="371">
        <v>608</v>
      </c>
      <c r="AV542" s="371">
        <v>595</v>
      </c>
      <c r="AW542" s="371">
        <v>582</v>
      </c>
      <c r="AX542" s="371">
        <v>573</v>
      </c>
      <c r="AY542" s="371">
        <v>539</v>
      </c>
      <c r="AZ542" s="371">
        <v>537</v>
      </c>
      <c r="BA542" s="371">
        <v>539</v>
      </c>
      <c r="BB542" s="371">
        <v>542</v>
      </c>
      <c r="BC542" s="371">
        <v>455</v>
      </c>
      <c r="BD542" s="371">
        <v>496</v>
      </c>
      <c r="BE542" s="371">
        <v>437</v>
      </c>
      <c r="BF542" s="371">
        <v>472</v>
      </c>
      <c r="BG542" s="371">
        <v>514</v>
      </c>
      <c r="BH542" s="371">
        <v>552</v>
      </c>
      <c r="BI542" s="371">
        <v>566</v>
      </c>
      <c r="BJ542" s="371">
        <v>627</v>
      </c>
      <c r="BK542" s="371">
        <v>649</v>
      </c>
      <c r="BL542" s="371">
        <v>654</v>
      </c>
      <c r="BM542" s="371">
        <v>620</v>
      </c>
      <c r="BN542" s="371">
        <v>627</v>
      </c>
      <c r="BO542" s="371">
        <v>636</v>
      </c>
      <c r="BP542" s="371">
        <v>723</v>
      </c>
      <c r="BQ542" s="371">
        <v>646</v>
      </c>
      <c r="BR542" s="371">
        <v>687</v>
      </c>
      <c r="BS542" s="371">
        <v>673</v>
      </c>
      <c r="BT542" s="371">
        <v>633</v>
      </c>
      <c r="BU542" s="371">
        <v>601</v>
      </c>
      <c r="BV542" s="371">
        <v>618</v>
      </c>
      <c r="BW542" s="371">
        <v>595</v>
      </c>
      <c r="BX542" s="371">
        <v>531</v>
      </c>
      <c r="BY542" s="371">
        <v>499</v>
      </c>
      <c r="BZ542" s="371">
        <v>483</v>
      </c>
      <c r="CA542" s="371">
        <v>550</v>
      </c>
      <c r="CB542" s="371">
        <v>494</v>
      </c>
      <c r="CC542" s="371">
        <v>502</v>
      </c>
      <c r="CD542" s="371">
        <v>529</v>
      </c>
      <c r="CE542" s="371">
        <v>499</v>
      </c>
      <c r="CF542" s="371">
        <v>498</v>
      </c>
      <c r="CG542" s="371">
        <v>520</v>
      </c>
      <c r="CH542" s="371">
        <v>577</v>
      </c>
      <c r="CI542" s="371">
        <v>416</v>
      </c>
      <c r="CJ542" s="371">
        <v>430</v>
      </c>
      <c r="CK542" s="371">
        <v>383</v>
      </c>
      <c r="CL542" s="371">
        <v>339</v>
      </c>
      <c r="CM542" s="371">
        <v>302</v>
      </c>
      <c r="CN542" s="371">
        <v>288</v>
      </c>
      <c r="CO542" s="371">
        <v>272</v>
      </c>
      <c r="CP542" s="371">
        <v>261</v>
      </c>
      <c r="CQ542" s="371">
        <v>252</v>
      </c>
      <c r="CR542" s="371">
        <v>199</v>
      </c>
      <c r="CS542" s="371">
        <v>182</v>
      </c>
      <c r="CT542" s="371">
        <v>161</v>
      </c>
      <c r="CU542" s="371">
        <v>162</v>
      </c>
      <c r="CV542" s="371">
        <v>148</v>
      </c>
      <c r="CW542" s="371">
        <v>104</v>
      </c>
      <c r="CX542" s="371">
        <v>81</v>
      </c>
      <c r="CY542" s="371">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
      <c r="A543" s="51" t="s">
        <v>49</v>
      </c>
      <c r="B543" s="2" t="s">
        <v>570</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371">
        <v>619</v>
      </c>
      <c r="N543" s="371">
        <v>646</v>
      </c>
      <c r="O543" s="371">
        <v>687</v>
      </c>
      <c r="P543" s="371">
        <v>784</v>
      </c>
      <c r="Q543" s="371">
        <v>753</v>
      </c>
      <c r="R543" s="371">
        <v>777</v>
      </c>
      <c r="S543" s="371">
        <v>790</v>
      </c>
      <c r="T543" s="371">
        <v>826</v>
      </c>
      <c r="U543" s="371">
        <v>843</v>
      </c>
      <c r="V543" s="371">
        <v>797</v>
      </c>
      <c r="W543" s="371">
        <v>875</v>
      </c>
      <c r="X543" s="371">
        <v>871</v>
      </c>
      <c r="Y543" s="371">
        <v>888</v>
      </c>
      <c r="Z543" s="371">
        <v>838</v>
      </c>
      <c r="AA543" s="371">
        <v>799</v>
      </c>
      <c r="AB543" s="371">
        <v>768</v>
      </c>
      <c r="AC543" s="371">
        <v>711</v>
      </c>
      <c r="AD543" s="371">
        <v>803</v>
      </c>
      <c r="AE543" s="371">
        <v>754</v>
      </c>
      <c r="AF543" s="371">
        <v>643</v>
      </c>
      <c r="AG543" s="371">
        <v>672</v>
      </c>
      <c r="AH543" s="371">
        <v>677</v>
      </c>
      <c r="AI543" s="371">
        <v>793</v>
      </c>
      <c r="AJ543" s="371">
        <v>749</v>
      </c>
      <c r="AK543" s="371">
        <v>782</v>
      </c>
      <c r="AL543" s="371">
        <v>802</v>
      </c>
      <c r="AM543" s="371">
        <v>820</v>
      </c>
      <c r="AN543" s="371">
        <v>738</v>
      </c>
      <c r="AO543" s="371">
        <v>744</v>
      </c>
      <c r="AP543" s="371">
        <v>854</v>
      </c>
      <c r="AQ543" s="371">
        <v>793</v>
      </c>
      <c r="AR543" s="371">
        <v>791</v>
      </c>
      <c r="AS543" s="371">
        <v>777</v>
      </c>
      <c r="AT543" s="371">
        <v>774</v>
      </c>
      <c r="AU543" s="371">
        <v>835</v>
      </c>
      <c r="AV543" s="371">
        <v>787</v>
      </c>
      <c r="AW543" s="371">
        <v>797</v>
      </c>
      <c r="AX543" s="371">
        <v>803</v>
      </c>
      <c r="AY543" s="371">
        <v>773</v>
      </c>
      <c r="AZ543" s="371">
        <v>901</v>
      </c>
      <c r="BA543" s="371">
        <v>873</v>
      </c>
      <c r="BB543" s="371">
        <v>855</v>
      </c>
      <c r="BC543" s="371">
        <v>780</v>
      </c>
      <c r="BD543" s="371">
        <v>803</v>
      </c>
      <c r="BE543" s="371">
        <v>810</v>
      </c>
      <c r="BF543" s="371">
        <v>822</v>
      </c>
      <c r="BG543" s="371">
        <v>819</v>
      </c>
      <c r="BH543" s="371">
        <v>873</v>
      </c>
      <c r="BI543" s="371">
        <v>945</v>
      </c>
      <c r="BJ543" s="371">
        <v>869</v>
      </c>
      <c r="BK543" s="371">
        <v>846</v>
      </c>
      <c r="BL543" s="371">
        <v>885</v>
      </c>
      <c r="BM543" s="371">
        <v>912</v>
      </c>
      <c r="BN543" s="371">
        <v>982</v>
      </c>
      <c r="BO543" s="371">
        <v>841</v>
      </c>
      <c r="BP543" s="371">
        <v>918</v>
      </c>
      <c r="BQ543" s="371">
        <v>944</v>
      </c>
      <c r="BR543" s="371">
        <v>918</v>
      </c>
      <c r="BS543" s="371">
        <v>933</v>
      </c>
      <c r="BT543" s="371">
        <v>920</v>
      </c>
      <c r="BU543" s="371">
        <v>871</v>
      </c>
      <c r="BV543" s="371">
        <v>850</v>
      </c>
      <c r="BW543" s="371">
        <v>813</v>
      </c>
      <c r="BX543" s="371">
        <v>816</v>
      </c>
      <c r="BY543" s="371">
        <v>776</v>
      </c>
      <c r="BZ543" s="371">
        <v>768</v>
      </c>
      <c r="CA543" s="371">
        <v>786</v>
      </c>
      <c r="CB543" s="371">
        <v>821</v>
      </c>
      <c r="CC543" s="371">
        <v>719</v>
      </c>
      <c r="CD543" s="371">
        <v>703</v>
      </c>
      <c r="CE543" s="371">
        <v>694</v>
      </c>
      <c r="CF543" s="371">
        <v>713</v>
      </c>
      <c r="CG543" s="371">
        <v>749</v>
      </c>
      <c r="CH543" s="371">
        <v>840</v>
      </c>
      <c r="CI543" s="371">
        <v>579</v>
      </c>
      <c r="CJ543" s="371">
        <v>592</v>
      </c>
      <c r="CK543" s="371">
        <v>627</v>
      </c>
      <c r="CL543" s="371">
        <v>526</v>
      </c>
      <c r="CM543" s="371">
        <v>456</v>
      </c>
      <c r="CN543" s="371">
        <v>420</v>
      </c>
      <c r="CO543" s="371">
        <v>391</v>
      </c>
      <c r="CP543" s="371">
        <v>370</v>
      </c>
      <c r="CQ543" s="371">
        <v>345</v>
      </c>
      <c r="CR543" s="371">
        <v>304</v>
      </c>
      <c r="CS543" s="371">
        <v>255</v>
      </c>
      <c r="CT543" s="371">
        <v>218</v>
      </c>
      <c r="CU543" s="371">
        <v>213</v>
      </c>
      <c r="CV543" s="371">
        <v>187</v>
      </c>
      <c r="CW543" s="371">
        <v>156</v>
      </c>
      <c r="CX543" s="371">
        <v>122</v>
      </c>
      <c r="CY543" s="371">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
      <c r="A544" s="51" t="s">
        <v>49</v>
      </c>
      <c r="B544" s="2" t="s">
        <v>571</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371">
        <v>718</v>
      </c>
      <c r="N544" s="371">
        <v>713</v>
      </c>
      <c r="O544" s="371">
        <v>739</v>
      </c>
      <c r="P544" s="371">
        <v>822</v>
      </c>
      <c r="Q544" s="371">
        <v>808</v>
      </c>
      <c r="R544" s="371">
        <v>793</v>
      </c>
      <c r="S544" s="371">
        <v>764</v>
      </c>
      <c r="T544" s="371">
        <v>871</v>
      </c>
      <c r="U544" s="371">
        <v>863</v>
      </c>
      <c r="V544" s="371">
        <v>917</v>
      </c>
      <c r="W544" s="371">
        <v>932</v>
      </c>
      <c r="X544" s="371">
        <v>916</v>
      </c>
      <c r="Y544" s="371">
        <v>858</v>
      </c>
      <c r="Z544" s="371">
        <v>884</v>
      </c>
      <c r="AA544" s="371">
        <v>866</v>
      </c>
      <c r="AB544" s="371">
        <v>851</v>
      </c>
      <c r="AC544" s="371">
        <v>792</v>
      </c>
      <c r="AD544" s="371">
        <v>756</v>
      </c>
      <c r="AE544" s="371">
        <v>750</v>
      </c>
      <c r="AF544" s="371">
        <v>717</v>
      </c>
      <c r="AG544" s="371">
        <v>692</v>
      </c>
      <c r="AH544" s="371">
        <v>716</v>
      </c>
      <c r="AI544" s="371">
        <v>771</v>
      </c>
      <c r="AJ544" s="371">
        <v>810</v>
      </c>
      <c r="AK544" s="371">
        <v>837</v>
      </c>
      <c r="AL544" s="371">
        <v>806</v>
      </c>
      <c r="AM544" s="371">
        <v>820</v>
      </c>
      <c r="AN544" s="371">
        <v>881</v>
      </c>
      <c r="AO544" s="371">
        <v>810</v>
      </c>
      <c r="AP544" s="371">
        <v>915</v>
      </c>
      <c r="AQ544" s="371">
        <v>845</v>
      </c>
      <c r="AR544" s="371">
        <v>911</v>
      </c>
      <c r="AS544" s="371">
        <v>916</v>
      </c>
      <c r="AT544" s="371">
        <v>852</v>
      </c>
      <c r="AU544" s="371">
        <v>836</v>
      </c>
      <c r="AV544" s="371">
        <v>951</v>
      </c>
      <c r="AW544" s="371">
        <v>838</v>
      </c>
      <c r="AX544" s="371">
        <v>896</v>
      </c>
      <c r="AY544" s="371">
        <v>850</v>
      </c>
      <c r="AZ544" s="371">
        <v>977</v>
      </c>
      <c r="BA544" s="371">
        <v>894</v>
      </c>
      <c r="BB544" s="371">
        <v>855</v>
      </c>
      <c r="BC544" s="371">
        <v>693</v>
      </c>
      <c r="BD544" s="371">
        <v>768</v>
      </c>
      <c r="BE544" s="371">
        <v>782</v>
      </c>
      <c r="BF544" s="371">
        <v>851</v>
      </c>
      <c r="BG544" s="371">
        <v>813</v>
      </c>
      <c r="BH544" s="371">
        <v>920</v>
      </c>
      <c r="BI544" s="371">
        <v>1020</v>
      </c>
      <c r="BJ544" s="371">
        <v>999</v>
      </c>
      <c r="BK544" s="371">
        <v>971</v>
      </c>
      <c r="BL544" s="371">
        <v>956</v>
      </c>
      <c r="BM544" s="371">
        <v>929</v>
      </c>
      <c r="BN544" s="371">
        <v>891</v>
      </c>
      <c r="BO544" s="371">
        <v>976</v>
      </c>
      <c r="BP544" s="371">
        <v>1000</v>
      </c>
      <c r="BQ544" s="371">
        <v>990</v>
      </c>
      <c r="BR544" s="371">
        <v>958</v>
      </c>
      <c r="BS544" s="371">
        <v>932</v>
      </c>
      <c r="BT544" s="371">
        <v>894</v>
      </c>
      <c r="BU544" s="371">
        <v>853</v>
      </c>
      <c r="BV544" s="371">
        <v>757</v>
      </c>
      <c r="BW544" s="371">
        <v>815</v>
      </c>
      <c r="BX544" s="371">
        <v>813</v>
      </c>
      <c r="BY544" s="371">
        <v>803</v>
      </c>
      <c r="BZ544" s="371">
        <v>734</v>
      </c>
      <c r="CA544" s="371">
        <v>762</v>
      </c>
      <c r="CB544" s="371">
        <v>767</v>
      </c>
      <c r="CC544" s="371">
        <v>726</v>
      </c>
      <c r="CD544" s="371">
        <v>706</v>
      </c>
      <c r="CE544" s="371">
        <v>708</v>
      </c>
      <c r="CF544" s="371">
        <v>765</v>
      </c>
      <c r="CG544" s="371">
        <v>780</v>
      </c>
      <c r="CH544" s="371">
        <v>836</v>
      </c>
      <c r="CI544" s="371">
        <v>631</v>
      </c>
      <c r="CJ544" s="371">
        <v>585</v>
      </c>
      <c r="CK544" s="371">
        <v>573</v>
      </c>
      <c r="CL544" s="371">
        <v>585</v>
      </c>
      <c r="CM544" s="371">
        <v>476</v>
      </c>
      <c r="CN544" s="371">
        <v>420</v>
      </c>
      <c r="CO544" s="371">
        <v>392</v>
      </c>
      <c r="CP544" s="371">
        <v>365</v>
      </c>
      <c r="CQ544" s="371">
        <v>354</v>
      </c>
      <c r="CR544" s="371">
        <v>293</v>
      </c>
      <c r="CS544" s="371">
        <v>274</v>
      </c>
      <c r="CT544" s="371">
        <v>239</v>
      </c>
      <c r="CU544" s="371">
        <v>188</v>
      </c>
      <c r="CV544" s="371">
        <v>194</v>
      </c>
      <c r="CW544" s="371">
        <v>157</v>
      </c>
      <c r="CX544" s="371">
        <v>147</v>
      </c>
      <c r="CY544" s="371">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79" customFormat="1" ht="15" x14ac:dyDescent="0.25">
      <c r="A545" s="175"/>
      <c r="B545" s="185"/>
      <c r="C545" s="175"/>
      <c r="D545" s="177">
        <f>SUM(D523:D544)</f>
        <v>1240703</v>
      </c>
      <c r="E545" s="177">
        <f t="shared" ref="E545:L545" si="210">SUM(E523:E544)</f>
        <v>1299011</v>
      </c>
      <c r="F545" s="177">
        <f t="shared" si="210"/>
        <v>3169586</v>
      </c>
      <c r="G545" s="177">
        <f t="shared" si="210"/>
        <v>1563524</v>
      </c>
      <c r="H545" s="177">
        <f t="shared" si="210"/>
        <v>1606062</v>
      </c>
      <c r="I545" s="177">
        <f t="shared" si="210"/>
        <v>1240703</v>
      </c>
      <c r="J545" s="177">
        <f t="shared" si="210"/>
        <v>1299011</v>
      </c>
      <c r="K545" s="177">
        <f t="shared" si="210"/>
        <v>322821</v>
      </c>
      <c r="L545" s="177">
        <f t="shared" si="210"/>
        <v>307051</v>
      </c>
      <c r="M545" s="178"/>
      <c r="N545" s="178"/>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c r="AQ545" s="178"/>
      <c r="AR545" s="178"/>
      <c r="AS545" s="178"/>
      <c r="AT545" s="178"/>
      <c r="AU545" s="178"/>
      <c r="AV545" s="178"/>
      <c r="AW545" s="178"/>
      <c r="AX545" s="178"/>
      <c r="AY545" s="178"/>
      <c r="AZ545" s="178"/>
      <c r="BA545" s="178"/>
      <c r="BB545" s="178"/>
      <c r="BC545" s="178"/>
      <c r="BD545" s="178"/>
      <c r="BE545" s="178"/>
      <c r="BF545" s="178"/>
      <c r="BG545" s="178"/>
      <c r="BH545" s="178"/>
      <c r="BI545" s="178"/>
      <c r="BJ545" s="178"/>
      <c r="BK545" s="178"/>
      <c r="BL545" s="178"/>
      <c r="BM545" s="178"/>
      <c r="BN545" s="178"/>
      <c r="BO545" s="178"/>
      <c r="BP545" s="178"/>
      <c r="BQ545" s="178"/>
      <c r="BR545" s="178"/>
      <c r="BS545" s="178"/>
      <c r="BT545" s="178"/>
      <c r="BU545" s="178"/>
      <c r="BV545" s="178"/>
      <c r="BW545" s="178"/>
      <c r="BX545" s="178"/>
      <c r="BY545" s="178"/>
      <c r="BZ545" s="178"/>
      <c r="CA545" s="178"/>
      <c r="CB545" s="178"/>
      <c r="CC545" s="178"/>
      <c r="CD545" s="178"/>
      <c r="CE545" s="178"/>
      <c r="CF545" s="178"/>
      <c r="CG545" s="178"/>
      <c r="CH545" s="178"/>
      <c r="CI545" s="178"/>
      <c r="CJ545" s="178"/>
      <c r="CK545" s="178"/>
      <c r="CL545" s="178"/>
      <c r="CM545" s="178"/>
      <c r="CN545" s="178"/>
      <c r="CO545" s="178"/>
      <c r="CP545" s="178"/>
      <c r="CQ545" s="178"/>
      <c r="CR545" s="178"/>
      <c r="CS545" s="178"/>
      <c r="CT545" s="178"/>
      <c r="CU545" s="178"/>
      <c r="CV545" s="178"/>
      <c r="CW545" s="178"/>
      <c r="CX545" s="178"/>
      <c r="CY545" s="178"/>
      <c r="CZ545" s="178"/>
      <c r="DA545" s="178"/>
      <c r="DB545" s="178"/>
      <c r="DC545" s="178"/>
      <c r="DD545" s="178"/>
      <c r="DE545" s="178"/>
      <c r="DF545" s="178"/>
      <c r="DG545" s="178"/>
      <c r="DH545" s="178"/>
      <c r="DI545" s="178"/>
      <c r="DJ545" s="178"/>
      <c r="DK545" s="178"/>
      <c r="DL545" s="178"/>
      <c r="DM545" s="178"/>
      <c r="DN545" s="178"/>
      <c r="DO545" s="178"/>
      <c r="DP545" s="178"/>
      <c r="DQ545" s="178"/>
      <c r="DR545" s="178"/>
      <c r="DS545" s="178"/>
      <c r="DT545" s="178"/>
      <c r="DU545" s="178"/>
      <c r="DV545" s="178"/>
      <c r="DW545" s="178"/>
      <c r="DX545" s="178"/>
      <c r="DY545" s="178"/>
      <c r="DZ545" s="178"/>
      <c r="EA545" s="178"/>
      <c r="EB545" s="178"/>
      <c r="EC545" s="178"/>
      <c r="ED545" s="178"/>
      <c r="EE545" s="178"/>
      <c r="EF545" s="178"/>
      <c r="EG545" s="178"/>
      <c r="EH545" s="178"/>
      <c r="EI545" s="178"/>
      <c r="EJ545" s="178"/>
      <c r="EK545" s="178"/>
      <c r="EL545" s="178"/>
      <c r="EM545" s="178"/>
      <c r="EN545" s="178"/>
      <c r="EO545" s="178"/>
      <c r="EP545" s="178"/>
      <c r="EQ545" s="178"/>
      <c r="ER545" s="178"/>
      <c r="ES545" s="178"/>
      <c r="ET545" s="178"/>
      <c r="EU545" s="178"/>
      <c r="EV545" s="178"/>
      <c r="EW545" s="178"/>
      <c r="EX545" s="178"/>
      <c r="EY545" s="178"/>
      <c r="EZ545" s="178"/>
      <c r="FA545" s="178"/>
      <c r="FB545" s="178"/>
      <c r="FC545" s="178"/>
      <c r="FD545" s="178"/>
      <c r="FE545" s="178"/>
      <c r="FF545" s="178"/>
      <c r="FG545" s="178"/>
      <c r="FH545" s="178"/>
      <c r="FI545" s="178"/>
      <c r="FJ545" s="178"/>
      <c r="FK545" s="178"/>
      <c r="FL545" s="178"/>
      <c r="FM545" s="178"/>
      <c r="FN545" s="178"/>
      <c r="FO545" s="178"/>
      <c r="FP545" s="178"/>
      <c r="FQ545" s="178"/>
      <c r="FR545" s="178"/>
      <c r="FS545" s="178"/>
      <c r="FT545" s="178"/>
      <c r="FU545" s="178"/>
      <c r="FV545" s="178"/>
      <c r="FW545" s="178"/>
      <c r="FX545" s="178"/>
      <c r="FY545" s="178"/>
      <c r="FZ545" s="178"/>
      <c r="GA545" s="178"/>
      <c r="GB545" s="178"/>
      <c r="GC545" s="178"/>
      <c r="GD545" s="178"/>
      <c r="GE545" s="178"/>
      <c r="GF545" s="178"/>
      <c r="GG545" s="178"/>
      <c r="GH545" s="178"/>
      <c r="GI545" s="178"/>
      <c r="GJ545" s="178"/>
      <c r="GK545" s="178"/>
      <c r="GL545" s="177"/>
    </row>
    <row r="546" spans="1:194" s="2" customFormat="1" x14ac:dyDescent="0.2">
      <c r="A546" s="51" t="s">
        <v>51</v>
      </c>
      <c r="B546" s="2" t="s">
        <v>572</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
      <c r="A547" s="51" t="s">
        <v>51</v>
      </c>
      <c r="B547" s="2" t="s">
        <v>573</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
      <c r="A548" s="51" t="s">
        <v>51</v>
      </c>
      <c r="B548" s="2" t="s">
        <v>574</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
      <c r="A549" s="51" t="s">
        <v>51</v>
      </c>
      <c r="B549" s="2" t="s">
        <v>575</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
      <c r="A550" s="51" t="s">
        <v>51</v>
      </c>
      <c r="B550" s="2" t="s">
        <v>576</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
      <c r="A551" s="51" t="s">
        <v>51</v>
      </c>
      <c r="B551" s="2" t="s">
        <v>577</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
      <c r="A552" s="51" t="s">
        <v>51</v>
      </c>
      <c r="B552" s="2" t="s">
        <v>578</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
      <c r="A553" s="51" t="s">
        <v>51</v>
      </c>
      <c r="B553" s="2" t="s">
        <v>579</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
      <c r="A554" s="51" t="s">
        <v>51</v>
      </c>
      <c r="B554" s="2" t="s">
        <v>580</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
      <c r="A555" s="51" t="s">
        <v>51</v>
      </c>
      <c r="B555" s="2" t="s">
        <v>581</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
      <c r="A556" s="51" t="s">
        <v>51</v>
      </c>
      <c r="B556" s="2" t="s">
        <v>582</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79" customFormat="1" ht="15" x14ac:dyDescent="0.25">
      <c r="A557" s="175"/>
      <c r="B557" s="186"/>
      <c r="C557" s="175"/>
      <c r="D557" s="178">
        <f>SUM(D546:D556)</f>
        <v>707833</v>
      </c>
      <c r="E557" s="178">
        <f>SUM(E546:E556)</f>
        <v>746569</v>
      </c>
      <c r="F557" s="178">
        <f>SUM(F546:F556)</f>
        <v>1895510</v>
      </c>
      <c r="G557" s="178">
        <f>SUM(G546:G556)</f>
        <v>934155</v>
      </c>
      <c r="H557" s="178">
        <f>SUM(H546:H556)</f>
        <v>961355</v>
      </c>
      <c r="I557" s="177"/>
      <c r="J557" s="177"/>
      <c r="K557" s="178"/>
      <c r="L557" s="177"/>
      <c r="M557" s="178"/>
      <c r="N557" s="178"/>
      <c r="O557" s="178"/>
      <c r="P557" s="178"/>
      <c r="Q557" s="178"/>
      <c r="R557" s="178"/>
      <c r="S557" s="178"/>
      <c r="T557" s="178"/>
      <c r="U557" s="178"/>
      <c r="V557" s="178"/>
      <c r="W557" s="178"/>
      <c r="X557" s="178"/>
      <c r="Y557" s="178"/>
      <c r="Z557" s="178"/>
      <c r="AA557" s="178"/>
      <c r="AB557" s="178"/>
      <c r="AC557" s="178"/>
      <c r="AD557" s="178"/>
      <c r="AE557" s="178"/>
      <c r="AF557" s="178"/>
      <c r="AG557" s="178"/>
      <c r="AH557" s="178"/>
      <c r="AI557" s="178"/>
      <c r="AJ557" s="178"/>
      <c r="AK557" s="178"/>
      <c r="AL557" s="178"/>
      <c r="AM557" s="178"/>
      <c r="AN557" s="178"/>
      <c r="AO557" s="178"/>
      <c r="AP557" s="178"/>
      <c r="AQ557" s="178"/>
      <c r="AR557" s="178"/>
      <c r="AS557" s="178"/>
      <c r="AT557" s="178"/>
      <c r="AU557" s="178"/>
      <c r="AV557" s="178"/>
      <c r="AW557" s="178"/>
      <c r="AX557" s="178"/>
      <c r="AY557" s="178"/>
      <c r="AZ557" s="178"/>
      <c r="BA557" s="178"/>
      <c r="BB557" s="178"/>
      <c r="BC557" s="178"/>
      <c r="BD557" s="178"/>
      <c r="BE557" s="178"/>
      <c r="BF557" s="178"/>
      <c r="BG557" s="178"/>
      <c r="BH557" s="178"/>
      <c r="BI557" s="178"/>
      <c r="BJ557" s="178"/>
      <c r="BK557" s="178"/>
      <c r="BL557" s="178"/>
      <c r="BM557" s="178"/>
      <c r="BN557" s="178"/>
      <c r="BO557" s="178"/>
      <c r="BP557" s="178"/>
      <c r="BQ557" s="178"/>
      <c r="BR557" s="178"/>
      <c r="BS557" s="178"/>
      <c r="BT557" s="178"/>
      <c r="BU557" s="178"/>
      <c r="BV557" s="178"/>
      <c r="BW557" s="178"/>
      <c r="BX557" s="178"/>
      <c r="BY557" s="178"/>
      <c r="BZ557" s="178"/>
      <c r="CA557" s="178"/>
      <c r="CB557" s="178"/>
      <c r="CC557" s="178"/>
      <c r="CD557" s="178"/>
      <c r="CE557" s="178"/>
      <c r="CF557" s="178"/>
      <c r="CG557" s="178"/>
      <c r="CH557" s="178"/>
      <c r="CI557" s="178"/>
      <c r="CJ557" s="178"/>
      <c r="CK557" s="178"/>
      <c r="CL557" s="178"/>
      <c r="CM557" s="178"/>
      <c r="CN557" s="178"/>
      <c r="CO557" s="178"/>
      <c r="CP557" s="178"/>
      <c r="CQ557" s="178"/>
      <c r="CR557" s="178"/>
      <c r="CS557" s="178"/>
      <c r="CT557" s="178"/>
      <c r="CU557" s="178"/>
      <c r="CV557" s="178"/>
      <c r="CW557" s="178"/>
      <c r="CX557" s="178"/>
      <c r="CY557" s="177"/>
      <c r="CZ557" s="178"/>
      <c r="DA557" s="178"/>
      <c r="DB557" s="178"/>
      <c r="DC557" s="178"/>
      <c r="DD557" s="178"/>
      <c r="DE557" s="178"/>
      <c r="DF557" s="178"/>
      <c r="DG557" s="178"/>
      <c r="DH557" s="178"/>
      <c r="DI557" s="178"/>
      <c r="DJ557" s="178"/>
      <c r="DK557" s="178"/>
      <c r="DL557" s="178"/>
      <c r="DM557" s="178"/>
      <c r="DN557" s="178"/>
      <c r="DO557" s="178"/>
      <c r="DP557" s="178"/>
      <c r="DQ557" s="178"/>
      <c r="DR557" s="178"/>
      <c r="DS557" s="178"/>
      <c r="DT557" s="178"/>
      <c r="DU557" s="178"/>
      <c r="DV557" s="178"/>
      <c r="DW557" s="178"/>
      <c r="DX557" s="178"/>
      <c r="DY557" s="178"/>
      <c r="DZ557" s="178"/>
      <c r="EA557" s="178"/>
      <c r="EB557" s="178"/>
      <c r="EC557" s="178"/>
      <c r="ED557" s="178"/>
      <c r="EE557" s="178"/>
      <c r="EF557" s="178"/>
      <c r="EG557" s="178"/>
      <c r="EH557" s="178"/>
      <c r="EI557" s="178"/>
      <c r="EJ557" s="178"/>
      <c r="EK557" s="178"/>
      <c r="EL557" s="178"/>
      <c r="EM557" s="178"/>
      <c r="EN557" s="178"/>
      <c r="EO557" s="178"/>
      <c r="EP557" s="178"/>
      <c r="EQ557" s="178"/>
      <c r="ER557" s="178"/>
      <c r="ES557" s="178"/>
      <c r="ET557" s="178"/>
      <c r="EU557" s="178"/>
      <c r="EV557" s="178"/>
      <c r="EW557" s="178"/>
      <c r="EX557" s="178"/>
      <c r="EY557" s="178"/>
      <c r="EZ557" s="178"/>
      <c r="FA557" s="178"/>
      <c r="FB557" s="178"/>
      <c r="FC557" s="178"/>
      <c r="FD557" s="178"/>
      <c r="FE557" s="178"/>
      <c r="FF557" s="178"/>
      <c r="FG557" s="178"/>
      <c r="FH557" s="178"/>
      <c r="FI557" s="178"/>
      <c r="FJ557" s="178"/>
      <c r="FK557" s="178"/>
      <c r="FL557" s="178"/>
      <c r="FM557" s="178"/>
      <c r="FN557" s="178"/>
      <c r="FO557" s="178"/>
      <c r="FP557" s="178"/>
      <c r="FQ557" s="178"/>
      <c r="FR557" s="178"/>
      <c r="FS557" s="178"/>
      <c r="FT557" s="178"/>
      <c r="FU557" s="178"/>
      <c r="FV557" s="178"/>
      <c r="FW557" s="178"/>
      <c r="FX557" s="178"/>
      <c r="FY557" s="178"/>
      <c r="FZ557" s="178"/>
      <c r="GA557" s="178"/>
      <c r="GB557" s="178"/>
      <c r="GC557" s="178"/>
      <c r="GD557" s="178"/>
      <c r="GE557" s="178"/>
      <c r="GF557" s="178"/>
      <c r="GG557" s="178"/>
      <c r="GH557" s="178"/>
      <c r="GI557" s="178"/>
      <c r="GJ557" s="178"/>
      <c r="GK557" s="178"/>
      <c r="GL557" s="177"/>
    </row>
    <row r="558" spans="1:194" x14ac:dyDescent="0.2">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
      <c r="C559" s="35" t="s">
        <v>583</v>
      </c>
      <c r="D559" s="389" t="s">
        <v>584</v>
      </c>
      <c r="E559" s="389" t="s">
        <v>585</v>
      </c>
      <c r="F559" s="389" t="s">
        <v>586</v>
      </c>
      <c r="G559" s="389" t="s">
        <v>587</v>
      </c>
      <c r="H559" s="389" t="s">
        <v>588</v>
      </c>
      <c r="I559" s="389" t="s">
        <v>589</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
      <c r="C560" s="35" t="s">
        <v>590</v>
      </c>
      <c r="D560" s="610" t="s">
        <v>591</v>
      </c>
      <c r="E560" s="611"/>
      <c r="F560" s="611"/>
      <c r="G560" s="611"/>
      <c r="H560" s="611"/>
      <c r="I560" s="612"/>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
      <c r="B561" s="21">
        <v>0</v>
      </c>
      <c r="C561" s="388" t="s">
        <v>592</v>
      </c>
      <c r="D561" s="420"/>
      <c r="E561" s="420"/>
      <c r="F561" s="420"/>
      <c r="G561" s="420"/>
      <c r="H561" s="420"/>
      <c r="I561" s="420"/>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
      <c r="B562" s="21">
        <v>1</v>
      </c>
      <c r="C562" s="388" t="s">
        <v>593</v>
      </c>
      <c r="D562" s="420">
        <v>1.0084713674792447</v>
      </c>
      <c r="E562" s="420">
        <v>1.012558766876926</v>
      </c>
      <c r="F562" s="420">
        <v>1.0164706229364109</v>
      </c>
      <c r="G562" s="420">
        <v>1.0201553531133736</v>
      </c>
      <c r="H562" s="420">
        <v>1.0235742483952912</v>
      </c>
      <c r="I562" s="420">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
      <c r="B563" s="21">
        <v>2</v>
      </c>
      <c r="C563" s="388" t="s">
        <v>594</v>
      </c>
      <c r="D563" s="420">
        <v>0.97911366120419119</v>
      </c>
      <c r="E563" s="420">
        <v>0.96505936183655627</v>
      </c>
      <c r="F563" s="420">
        <v>0.94901616112315001</v>
      </c>
      <c r="G563" s="420">
        <v>0.93508333165134838</v>
      </c>
      <c r="H563" s="420">
        <v>0.9222712546323395</v>
      </c>
      <c r="I563" s="420">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
      <c r="B564" s="21">
        <v>3</v>
      </c>
      <c r="C564" s="388" t="s">
        <v>595</v>
      </c>
      <c r="D564" s="420">
        <v>1.0501308817348203</v>
      </c>
      <c r="E564" s="420">
        <v>1.0744077400525671</v>
      </c>
      <c r="F564" s="420">
        <v>1.0955667624449938</v>
      </c>
      <c r="G564" s="420">
        <v>1.1079906380704687</v>
      </c>
      <c r="H564" s="420">
        <v>1.1107920201570887</v>
      </c>
      <c r="I564" s="420">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
      <c r="B565" s="21">
        <v>4</v>
      </c>
      <c r="C565" s="388" t="s">
        <v>596</v>
      </c>
      <c r="D565" s="420">
        <v>1.0021244015688702</v>
      </c>
      <c r="E565" s="420">
        <v>1.0004900238876309</v>
      </c>
      <c r="F565" s="420">
        <v>0.99650095160224417</v>
      </c>
      <c r="G565" s="420">
        <v>0.99110812543288473</v>
      </c>
      <c r="H565" s="420">
        <v>0.9833550643960518</v>
      </c>
      <c r="I565" s="420">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
      <c r="B566" s="21">
        <v>5</v>
      </c>
      <c r="C566" s="388" t="s">
        <v>597</v>
      </c>
      <c r="D566" s="420">
        <v>0.99814913154892626</v>
      </c>
      <c r="E566" s="420">
        <v>0.99606252583011812</v>
      </c>
      <c r="F566" s="420">
        <v>0.99474491881213067</v>
      </c>
      <c r="G566" s="420">
        <v>0.99345811966553155</v>
      </c>
      <c r="H566" s="420">
        <v>0.99277041951420775</v>
      </c>
      <c r="I566" s="420">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
      <c r="B567" s="21">
        <v>6</v>
      </c>
      <c r="C567" s="388" t="s">
        <v>598</v>
      </c>
      <c r="D567" s="420">
        <v>1.0101978885143685</v>
      </c>
      <c r="E567" s="420">
        <v>1.0158417431734368</v>
      </c>
      <c r="F567" s="420">
        <v>1.0219028338714957</v>
      </c>
      <c r="G567" s="420">
        <v>1.0280568686265446</v>
      </c>
      <c r="H567" s="420">
        <v>1.0345147935582482</v>
      </c>
      <c r="I567" s="420">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
      <c r="B568" s="21">
        <v>7</v>
      </c>
      <c r="C568" s="388" t="s">
        <v>599</v>
      </c>
      <c r="D568" s="420">
        <v>1.0179895480811041</v>
      </c>
      <c r="E568" s="420">
        <v>1.0270245103407745</v>
      </c>
      <c r="F568" s="420">
        <v>1.035680022619258</v>
      </c>
      <c r="G568" s="420">
        <v>1.044587575347828</v>
      </c>
      <c r="H568" s="420">
        <v>1.0533108586534927</v>
      </c>
      <c r="I568" s="420">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
      <c r="B569" s="21">
        <v>8</v>
      </c>
      <c r="C569" s="388" t="s">
        <v>600</v>
      </c>
      <c r="D569" s="420">
        <v>1.025459585029741</v>
      </c>
      <c r="E569" s="420">
        <v>1.0362883746720766</v>
      </c>
      <c r="F569" s="420">
        <v>1.0456150301831861</v>
      </c>
      <c r="G569" s="420">
        <v>1.0541139681739078</v>
      </c>
      <c r="H569" s="420">
        <v>1.0617518973784201</v>
      </c>
      <c r="I569" s="420">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
      <c r="B570" s="21">
        <v>9</v>
      </c>
      <c r="C570" s="388" t="s">
        <v>601</v>
      </c>
      <c r="D570" s="420">
        <v>1.0176309601745992</v>
      </c>
      <c r="E570" s="420">
        <v>1.026721384011922</v>
      </c>
      <c r="F570" s="420">
        <v>1.0353097334700412</v>
      </c>
      <c r="G570" s="420">
        <v>1.0443529299521672</v>
      </c>
      <c r="H570" s="420">
        <v>1.0531269671200225</v>
      </c>
      <c r="I570" s="420">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
      <c r="B571" s="21">
        <v>10</v>
      </c>
      <c r="C571" s="388" t="s">
        <v>602</v>
      </c>
      <c r="D571" s="420">
        <v>1.0262012632924804</v>
      </c>
      <c r="E571" s="420">
        <v>1.0377419172898725</v>
      </c>
      <c r="F571" s="420">
        <v>1.0474318943272938</v>
      </c>
      <c r="G571" s="420">
        <v>1.0562455260408008</v>
      </c>
      <c r="H571" s="420">
        <v>1.0640586503393024</v>
      </c>
      <c r="I571" s="420">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
      <c r="B572" s="21">
        <v>11</v>
      </c>
      <c r="C572" s="388" t="s">
        <v>603</v>
      </c>
      <c r="D572" s="420">
        <v>1.0178171842817774</v>
      </c>
      <c r="E572" s="420">
        <v>1.0268788054668254</v>
      </c>
      <c r="F572" s="420">
        <v>1.0355020343395345</v>
      </c>
      <c r="G572" s="420">
        <v>1.0444747874619096</v>
      </c>
      <c r="H572" s="420">
        <v>1.0532224668176333</v>
      </c>
      <c r="I572" s="420">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
      <c r="B573" s="21">
        <v>12</v>
      </c>
      <c r="C573" s="388" t="s">
        <v>604</v>
      </c>
      <c r="D573" s="420">
        <v>1.0258121374506908</v>
      </c>
      <c r="E573" s="420">
        <v>1.0369793076474678</v>
      </c>
      <c r="F573" s="420">
        <v>1.0464786659194905</v>
      </c>
      <c r="G573" s="420">
        <v>1.0551271917293508</v>
      </c>
      <c r="H573" s="420">
        <v>1.0628483988963264</v>
      </c>
      <c r="I573" s="420">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
      <c r="B574" s="21">
        <v>13</v>
      </c>
      <c r="C574" s="388" t="s">
        <v>605</v>
      </c>
      <c r="D574" s="420">
        <v>1.0365941840145607</v>
      </c>
      <c r="E574" s="420">
        <v>1.0572178180655467</v>
      </c>
      <c r="F574" s="420">
        <v>1.0785254514512732</v>
      </c>
      <c r="G574" s="420">
        <v>1.0997637625585324</v>
      </c>
      <c r="H574" s="420">
        <v>1.1201767945027068</v>
      </c>
      <c r="I574" s="420">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
      <c r="B575" s="21">
        <v>14</v>
      </c>
      <c r="C575" s="388" t="s">
        <v>606</v>
      </c>
      <c r="D575" s="420">
        <v>1.0078587000810717</v>
      </c>
      <c r="E575" s="420">
        <v>1.0115906567364388</v>
      </c>
      <c r="F575" s="420">
        <v>1.0151771324716494</v>
      </c>
      <c r="G575" s="420">
        <v>1.0185646395951737</v>
      </c>
      <c r="H575" s="420">
        <v>1.0217137974440724</v>
      </c>
      <c r="I575" s="420">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
      <c r="B576" s="21">
        <v>15</v>
      </c>
      <c r="C576" s="388"/>
      <c r="D576" s="420"/>
      <c r="E576" s="420"/>
      <c r="F576" s="420"/>
      <c r="G576" s="420"/>
      <c r="H576" s="420"/>
      <c r="I576" s="420"/>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topLeftCell="A2" zoomScale="90" zoomScaleNormal="90" workbookViewId="0">
      <selection activeCell="D23" activeCellId="5" sqref="B6:B10 A9:A10 B16:B19 D16:D19 B23:B25 D23:D25"/>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542" t="s">
        <v>607</v>
      </c>
      <c r="B1" s="339" t="s">
        <v>1</v>
      </c>
      <c r="C1" s="339" t="s">
        <v>1</v>
      </c>
      <c r="D1" s="339" t="s">
        <v>1</v>
      </c>
      <c r="E1" s="339" t="s">
        <v>1</v>
      </c>
      <c r="F1" s="339" t="s">
        <v>1</v>
      </c>
      <c r="G1" s="339" t="s">
        <v>1</v>
      </c>
      <c r="H1" s="339" t="s">
        <v>1</v>
      </c>
    </row>
    <row r="2" spans="1:12" ht="30" customHeight="1" x14ac:dyDescent="0.2">
      <c r="A2" s="543" t="s">
        <v>608</v>
      </c>
      <c r="B2" s="544" t="s">
        <v>1</v>
      </c>
      <c r="C2" s="471" t="s">
        <v>1</v>
      </c>
      <c r="D2" s="471" t="s">
        <v>1</v>
      </c>
      <c r="E2" s="339" t="s">
        <v>1</v>
      </c>
      <c r="F2" s="337" t="s">
        <v>1</v>
      </c>
      <c r="G2" s="337" t="s">
        <v>1</v>
      </c>
      <c r="H2" s="337" t="s">
        <v>1</v>
      </c>
      <c r="I2" s="337" t="s">
        <v>1</v>
      </c>
      <c r="J2" s="337" t="s">
        <v>1</v>
      </c>
      <c r="K2" s="337" t="s">
        <v>1</v>
      </c>
      <c r="L2" s="337" t="s">
        <v>1</v>
      </c>
    </row>
    <row r="3" spans="1:12" ht="21.75" customHeight="1" x14ac:dyDescent="0.2">
      <c r="A3" s="545" t="s">
        <v>609</v>
      </c>
      <c r="B3" s="471"/>
      <c r="C3" s="471"/>
      <c r="D3" s="471"/>
      <c r="E3" s="339"/>
      <c r="F3" s="337"/>
      <c r="G3" s="337"/>
      <c r="H3" s="337"/>
    </row>
    <row r="4" spans="1:12" ht="18" customHeight="1" x14ac:dyDescent="0.25">
      <c r="A4" s="546" t="s">
        <v>610</v>
      </c>
      <c r="B4" s="342"/>
      <c r="C4" s="342"/>
      <c r="D4" s="342"/>
      <c r="E4" s="339"/>
      <c r="F4" s="337"/>
      <c r="G4" s="337"/>
      <c r="H4" s="337"/>
    </row>
    <row r="5" spans="1:12" ht="18" customHeight="1" thickBot="1" x14ac:dyDescent="0.3">
      <c r="A5" s="547"/>
      <c r="B5" s="342"/>
      <c r="C5" s="342"/>
      <c r="D5" s="342"/>
      <c r="E5" s="339"/>
      <c r="F5" s="337"/>
      <c r="G5" s="337"/>
      <c r="H5" s="337"/>
    </row>
    <row r="6" spans="1:12" ht="30" customHeight="1" x14ac:dyDescent="0.2">
      <c r="A6" s="548" t="s">
        <v>611</v>
      </c>
      <c r="B6" s="442">
        <v>1</v>
      </c>
      <c r="C6" s="549" t="s">
        <v>1</v>
      </c>
      <c r="D6" s="337" t="s">
        <v>1</v>
      </c>
      <c r="E6" s="337" t="s">
        <v>1</v>
      </c>
      <c r="F6" s="337" t="s">
        <v>1</v>
      </c>
      <c r="G6" s="337" t="s">
        <v>1</v>
      </c>
      <c r="H6" s="337" t="s">
        <v>1</v>
      </c>
      <c r="I6" s="337" t="s">
        <v>1</v>
      </c>
      <c r="J6" s="337" t="s">
        <v>1</v>
      </c>
      <c r="K6" s="337" t="s">
        <v>1</v>
      </c>
      <c r="L6" s="337" t="s">
        <v>1</v>
      </c>
    </row>
    <row r="7" spans="1:12" ht="30" customHeight="1" x14ac:dyDescent="0.2">
      <c r="A7" s="550" t="s">
        <v>612</v>
      </c>
      <c r="B7" s="443" t="s">
        <v>37</v>
      </c>
      <c r="C7" s="549" t="s">
        <v>1</v>
      </c>
      <c r="D7" s="337" t="s">
        <v>1</v>
      </c>
      <c r="E7" s="337" t="s">
        <v>1</v>
      </c>
      <c r="F7" s="337" t="s">
        <v>1</v>
      </c>
      <c r="G7" s="337" t="s">
        <v>1</v>
      </c>
      <c r="H7" s="337" t="s">
        <v>1</v>
      </c>
      <c r="I7" s="337" t="s">
        <v>1</v>
      </c>
      <c r="J7" s="337" t="s">
        <v>1</v>
      </c>
      <c r="K7" s="337" t="s">
        <v>1</v>
      </c>
      <c r="L7" s="337" t="s">
        <v>1</v>
      </c>
    </row>
    <row r="8" spans="1:12" ht="30" customHeight="1" x14ac:dyDescent="0.2">
      <c r="A8" s="550" t="s">
        <v>26</v>
      </c>
      <c r="B8" s="443" t="s">
        <v>65</v>
      </c>
      <c r="C8" s="549" t="s">
        <v>1</v>
      </c>
      <c r="D8" s="337" t="s">
        <v>1</v>
      </c>
      <c r="E8" s="337" t="s">
        <v>1</v>
      </c>
      <c r="F8" s="337" t="s">
        <v>1</v>
      </c>
      <c r="G8" s="337" t="s">
        <v>1</v>
      </c>
      <c r="H8" s="337" t="s">
        <v>1</v>
      </c>
      <c r="I8" s="337" t="s">
        <v>1</v>
      </c>
      <c r="J8" s="337" t="s">
        <v>1</v>
      </c>
      <c r="K8" s="337" t="s">
        <v>1</v>
      </c>
      <c r="L8" s="337" t="s">
        <v>1</v>
      </c>
    </row>
    <row r="9" spans="1:12" ht="30" customHeight="1" thickBot="1" x14ac:dyDescent="0.25">
      <c r="A9" s="419" t="s">
        <v>613</v>
      </c>
      <c r="B9" s="444"/>
      <c r="C9" s="549" t="s">
        <v>1</v>
      </c>
      <c r="D9" s="337" t="s">
        <v>1</v>
      </c>
      <c r="E9" s="337" t="s">
        <v>1</v>
      </c>
      <c r="F9" s="337" t="s">
        <v>1</v>
      </c>
      <c r="G9" s="337" t="s">
        <v>1</v>
      </c>
      <c r="H9" s="337" t="s">
        <v>1</v>
      </c>
      <c r="I9" s="337" t="s">
        <v>1</v>
      </c>
      <c r="J9" s="337" t="s">
        <v>1</v>
      </c>
      <c r="K9" s="337" t="s">
        <v>1</v>
      </c>
      <c r="L9" s="337" t="s">
        <v>1</v>
      </c>
    </row>
    <row r="10" spans="1:12" ht="30" customHeight="1" thickBot="1" x14ac:dyDescent="0.25">
      <c r="A10" s="419" t="s">
        <v>614</v>
      </c>
      <c r="B10" s="444"/>
      <c r="C10" s="549"/>
      <c r="D10" s="337"/>
      <c r="E10" s="337"/>
      <c r="F10" s="337"/>
      <c r="G10" s="337"/>
      <c r="H10" s="337"/>
    </row>
    <row r="11" spans="1:12" ht="14.1" customHeight="1" thickBot="1" x14ac:dyDescent="0.25">
      <c r="A11" s="551" t="s">
        <v>1</v>
      </c>
      <c r="B11" s="552" t="s">
        <v>1</v>
      </c>
      <c r="C11" s="549" t="s">
        <v>1</v>
      </c>
      <c r="D11" s="337" t="s">
        <v>1</v>
      </c>
      <c r="E11" s="337" t="s">
        <v>1</v>
      </c>
      <c r="F11" s="337" t="s">
        <v>1</v>
      </c>
      <c r="G11" s="337" t="s">
        <v>1</v>
      </c>
      <c r="H11" s="337" t="s">
        <v>1</v>
      </c>
      <c r="I11" s="337" t="s">
        <v>1</v>
      </c>
      <c r="J11" s="337" t="s">
        <v>1</v>
      </c>
      <c r="K11" s="337" t="s">
        <v>1</v>
      </c>
      <c r="L11" s="337" t="s">
        <v>1</v>
      </c>
    </row>
    <row r="12" spans="1:12" ht="75" customHeight="1" x14ac:dyDescent="0.25">
      <c r="A12" s="553"/>
      <c r="B12" s="554" t="s">
        <v>615</v>
      </c>
      <c r="C12" s="554" t="s">
        <v>615</v>
      </c>
      <c r="D12" s="555" t="s">
        <v>616</v>
      </c>
      <c r="E12" s="556" t="s">
        <v>616</v>
      </c>
      <c r="F12" s="23"/>
      <c r="G12" s="557" t="s">
        <v>617</v>
      </c>
      <c r="H12" s="558" t="s">
        <v>617</v>
      </c>
      <c r="I12" s="557" t="s">
        <v>618</v>
      </c>
      <c r="J12" s="559" t="s">
        <v>618</v>
      </c>
      <c r="K12" s="560" t="s">
        <v>1</v>
      </c>
      <c r="L12" s="561" t="s">
        <v>619</v>
      </c>
    </row>
    <row r="13" spans="1:12" s="199" customFormat="1" ht="30" customHeight="1" x14ac:dyDescent="0.2">
      <c r="A13" s="562" t="s">
        <v>620</v>
      </c>
      <c r="B13" s="563" t="s">
        <v>621</v>
      </c>
      <c r="C13" s="564" t="s">
        <v>622</v>
      </c>
      <c r="D13" s="563" t="s">
        <v>621</v>
      </c>
      <c r="E13" s="564" t="s">
        <v>622</v>
      </c>
      <c r="G13" s="565" t="s">
        <v>621</v>
      </c>
      <c r="H13" s="564" t="s">
        <v>622</v>
      </c>
      <c r="I13" s="565" t="s">
        <v>621</v>
      </c>
      <c r="J13" s="564" t="s">
        <v>622</v>
      </c>
      <c r="K13" s="337" t="s">
        <v>1</v>
      </c>
      <c r="L13" s="336" t="s">
        <v>1</v>
      </c>
    </row>
    <row r="14" spans="1:12" s="199" customFormat="1" ht="30" customHeight="1" x14ac:dyDescent="0.25">
      <c r="A14" s="566" t="s">
        <v>623</v>
      </c>
      <c r="B14" s="567"/>
      <c r="C14" s="391">
        <f>IF(OR(B10&gt;"",'Population selection'!J23="",),B10,'Population selection'!J14)</f>
        <v>44456850</v>
      </c>
      <c r="D14" s="568"/>
      <c r="E14" s="391">
        <f>C14</f>
        <v>44456850</v>
      </c>
      <c r="G14" s="569"/>
      <c r="H14" s="391">
        <f>C14</f>
        <v>44456850</v>
      </c>
      <c r="I14" s="569"/>
      <c r="J14" s="391">
        <f>E14</f>
        <v>44456850</v>
      </c>
      <c r="K14" s="336" t="s">
        <v>1</v>
      </c>
      <c r="L14" s="570" t="s">
        <v>624</v>
      </c>
    </row>
    <row r="15" spans="1:12" s="199" customFormat="1" ht="30" customHeight="1" x14ac:dyDescent="0.25">
      <c r="A15" s="571" t="s">
        <v>625</v>
      </c>
      <c r="B15" s="572"/>
      <c r="C15" s="391">
        <f>IF(OR(B10&gt;"",'Population selection'!J23="",),B10*'Resource impact over time'!G12,'Population selection'!J14*('Resource impact over time'!G12))</f>
        <v>46263200</v>
      </c>
      <c r="E15" s="391">
        <f>C15</f>
        <v>46263200</v>
      </c>
      <c r="G15" s="357"/>
      <c r="H15" s="391">
        <f>C15</f>
        <v>46263200</v>
      </c>
      <c r="I15" s="569"/>
      <c r="J15" s="573">
        <f>E15</f>
        <v>46263200</v>
      </c>
      <c r="K15" s="336" t="s">
        <v>1</v>
      </c>
      <c r="L15" s="336" t="s">
        <v>1</v>
      </c>
    </row>
    <row r="16" spans="1:12" s="199" customFormat="1" ht="30" customHeight="1" x14ac:dyDescent="0.25">
      <c r="A16" s="571" t="s">
        <v>626</v>
      </c>
      <c r="B16" s="603">
        <v>6.2082671174408443E-5</v>
      </c>
      <c r="C16" s="391">
        <f>C15*B16</f>
        <v>2872.1430330758926</v>
      </c>
      <c r="D16" s="605">
        <v>6.2082671174408443E-5</v>
      </c>
      <c r="E16" s="391">
        <f>D16*E15</f>
        <v>2872.1430330758926</v>
      </c>
      <c r="G16" s="574">
        <v>6.2082671174408443E-5</v>
      </c>
      <c r="H16" s="391">
        <f>H15*G16</f>
        <v>2872.1430330758926</v>
      </c>
      <c r="I16" s="574">
        <v>6.2082671174408443E-5</v>
      </c>
      <c r="J16" s="391">
        <f>I16*J15</f>
        <v>2872.1430330758926</v>
      </c>
      <c r="K16" s="336" t="s">
        <v>1</v>
      </c>
      <c r="L16" s="447" t="s">
        <v>627</v>
      </c>
    </row>
    <row r="17" spans="1:12" s="199" customFormat="1" ht="30" customHeight="1" x14ac:dyDescent="0.25">
      <c r="A17" s="571" t="s">
        <v>628</v>
      </c>
      <c r="B17" s="604">
        <v>0.56000000000000005</v>
      </c>
      <c r="C17" s="391">
        <f>C16*B17</f>
        <v>1608.4000985225</v>
      </c>
      <c r="D17" s="606">
        <v>0.56000000000000005</v>
      </c>
      <c r="E17" s="391">
        <f>E16*D17</f>
        <v>1608.4000985225</v>
      </c>
      <c r="G17" s="575">
        <v>0.56000000000000005</v>
      </c>
      <c r="H17" s="391">
        <f>H16*G17</f>
        <v>1608.4000985225</v>
      </c>
      <c r="I17" s="575">
        <v>0.56000000000000005</v>
      </c>
      <c r="J17" s="391">
        <f>I17*J16</f>
        <v>1608.4000985225</v>
      </c>
      <c r="K17" s="336" t="s">
        <v>1</v>
      </c>
      <c r="L17" s="472" t="s">
        <v>629</v>
      </c>
    </row>
    <row r="18" spans="1:12" s="199" customFormat="1" ht="30" customHeight="1" x14ac:dyDescent="0.25">
      <c r="A18" s="571" t="s">
        <v>630</v>
      </c>
      <c r="B18" s="604">
        <v>0.88800000000000001</v>
      </c>
      <c r="C18" s="391">
        <f>C17*B18</f>
        <v>1428.2592874879799</v>
      </c>
      <c r="D18" s="606">
        <v>0.88800000000000001</v>
      </c>
      <c r="E18" s="391">
        <f>E17*D18</f>
        <v>1428.2592874879799</v>
      </c>
      <c r="G18" s="575">
        <v>0.88800000000000001</v>
      </c>
      <c r="H18" s="391">
        <f>H17*G18</f>
        <v>1428.2592874879799</v>
      </c>
      <c r="I18" s="575">
        <v>0.88800000000000001</v>
      </c>
      <c r="J18" s="391">
        <f>I18*J17</f>
        <v>1428.2592874879799</v>
      </c>
      <c r="K18" s="336" t="s">
        <v>1</v>
      </c>
      <c r="L18" s="472" t="s">
        <v>629</v>
      </c>
    </row>
    <row r="19" spans="1:12" s="199" customFormat="1" ht="30" customHeight="1" x14ac:dyDescent="0.25">
      <c r="A19" s="571" t="s">
        <v>631</v>
      </c>
      <c r="B19" s="604">
        <v>0.67</v>
      </c>
      <c r="C19" s="391">
        <f>C18*B19</f>
        <v>956.93372261694662</v>
      </c>
      <c r="D19" s="606">
        <v>0.67</v>
      </c>
      <c r="E19" s="391">
        <f t="shared" ref="E19" si="0">E18*D19</f>
        <v>956.93372261694662</v>
      </c>
      <c r="G19" s="575">
        <v>0.67</v>
      </c>
      <c r="H19" s="391">
        <f t="shared" ref="H19" si="1">H18*G19</f>
        <v>956.93372261694662</v>
      </c>
      <c r="I19" s="575">
        <v>0.67</v>
      </c>
      <c r="J19" s="391">
        <f t="shared" ref="J19" si="2">I19*J18</f>
        <v>956.93372261694662</v>
      </c>
      <c r="K19" s="336" t="s">
        <v>1</v>
      </c>
      <c r="L19" s="472" t="s">
        <v>629</v>
      </c>
    </row>
    <row r="20" spans="1:12" s="199" customFormat="1" ht="45" customHeight="1" thickBot="1" x14ac:dyDescent="0.3">
      <c r="A20" s="576" t="s">
        <v>620</v>
      </c>
      <c r="B20" s="577"/>
      <c r="C20" s="578">
        <f>C19</f>
        <v>956.93372261694662</v>
      </c>
      <c r="D20" s="579"/>
      <c r="E20" s="578">
        <f>E19</f>
        <v>956.93372261694662</v>
      </c>
      <c r="F20" s="580"/>
      <c r="G20" s="581"/>
      <c r="H20" s="578">
        <f>H19</f>
        <v>956.93372261694662</v>
      </c>
      <c r="I20" s="581"/>
      <c r="J20" s="578">
        <f>J19</f>
        <v>956.93372261694662</v>
      </c>
      <c r="K20" s="336" t="s">
        <v>1</v>
      </c>
      <c r="L20" s="582"/>
    </row>
    <row r="21" spans="1:12" x14ac:dyDescent="0.2">
      <c r="A21" s="337" t="s">
        <v>1</v>
      </c>
      <c r="B21" s="337" t="s">
        <v>1</v>
      </c>
      <c r="C21" s="337" t="s">
        <v>1</v>
      </c>
      <c r="D21" s="337" t="s">
        <v>1</v>
      </c>
      <c r="E21" s="337" t="s">
        <v>1</v>
      </c>
      <c r="F21" s="337" t="s">
        <v>1</v>
      </c>
      <c r="G21" s="337" t="s">
        <v>1</v>
      </c>
      <c r="H21" s="337" t="s">
        <v>1</v>
      </c>
      <c r="I21" s="337" t="s">
        <v>1</v>
      </c>
      <c r="J21" s="337" t="s">
        <v>1</v>
      </c>
      <c r="K21" s="337" t="s">
        <v>1</v>
      </c>
      <c r="L21" s="336" t="s">
        <v>1</v>
      </c>
    </row>
    <row r="22" spans="1:12" ht="28.5" x14ac:dyDescent="0.2">
      <c r="A22" s="583"/>
      <c r="B22" s="584" t="s">
        <v>621</v>
      </c>
      <c r="C22" s="585" t="s">
        <v>622</v>
      </c>
      <c r="D22" s="586" t="s">
        <v>621</v>
      </c>
      <c r="E22" s="587" t="s">
        <v>622</v>
      </c>
      <c r="F22" s="199"/>
      <c r="G22" s="588" t="s">
        <v>621</v>
      </c>
      <c r="H22" s="587" t="s">
        <v>622</v>
      </c>
      <c r="I22" s="588" t="s">
        <v>621</v>
      </c>
      <c r="J22" s="587" t="s">
        <v>622</v>
      </c>
      <c r="K22" s="337" t="s">
        <v>1</v>
      </c>
      <c r="L22" s="336"/>
    </row>
    <row r="23" spans="1:12" s="199" customFormat="1" ht="30" customHeight="1" x14ac:dyDescent="0.25">
      <c r="A23" s="589" t="s">
        <v>632</v>
      </c>
      <c r="B23" s="607">
        <v>0.5</v>
      </c>
      <c r="C23" s="590">
        <f>B23*$C$20</f>
        <v>478.46686130847331</v>
      </c>
      <c r="D23" s="606">
        <v>0</v>
      </c>
      <c r="E23" s="391">
        <f>D23*$E$20</f>
        <v>0</v>
      </c>
      <c r="G23" s="575">
        <v>0.5</v>
      </c>
      <c r="H23" s="391">
        <f>G23*$H$20</f>
        <v>478.46686130847331</v>
      </c>
      <c r="I23" s="575">
        <v>0</v>
      </c>
      <c r="J23" s="391">
        <f>I23*$J$20</f>
        <v>0</v>
      </c>
      <c r="K23" s="336" t="s">
        <v>1</v>
      </c>
      <c r="L23" s="336"/>
    </row>
    <row r="24" spans="1:12" s="199" customFormat="1" ht="30" customHeight="1" x14ac:dyDescent="0.25">
      <c r="A24" s="589" t="s">
        <v>633</v>
      </c>
      <c r="B24" s="607">
        <v>0</v>
      </c>
      <c r="C24" s="590">
        <f t="shared" ref="C24:C25" si="3">B24*$C$20</f>
        <v>0</v>
      </c>
      <c r="D24" s="606">
        <v>0.65</v>
      </c>
      <c r="E24" s="391">
        <f t="shared" ref="E24:E25" si="4">D24*$E$20</f>
        <v>622.00691970101536</v>
      </c>
      <c r="G24" s="575">
        <v>0</v>
      </c>
      <c r="H24" s="391">
        <f t="shared" ref="H24:H25" si="5">G24*$H$20</f>
        <v>0</v>
      </c>
      <c r="I24" s="575">
        <v>0.65</v>
      </c>
      <c r="J24" s="391">
        <f t="shared" ref="J24:J25" si="6">I24*$J$20</f>
        <v>622.00691970101536</v>
      </c>
      <c r="K24" s="336" t="s">
        <v>1</v>
      </c>
      <c r="L24" s="336"/>
    </row>
    <row r="25" spans="1:12" s="199" customFormat="1" ht="30" customHeight="1" x14ac:dyDescent="0.25">
      <c r="A25" s="589" t="s">
        <v>634</v>
      </c>
      <c r="B25" s="608">
        <v>0.5</v>
      </c>
      <c r="C25" s="591">
        <f t="shared" si="3"/>
        <v>478.46686130847331</v>
      </c>
      <c r="D25" s="609">
        <v>0.35</v>
      </c>
      <c r="E25" s="592">
        <f t="shared" si="4"/>
        <v>334.92680291593132</v>
      </c>
      <c r="G25" s="575">
        <v>0.5</v>
      </c>
      <c r="H25" s="391">
        <f t="shared" si="5"/>
        <v>478.46686130847331</v>
      </c>
      <c r="I25" s="575">
        <v>0.35</v>
      </c>
      <c r="J25" s="391">
        <f t="shared" si="6"/>
        <v>334.92680291593132</v>
      </c>
      <c r="K25" s="336" t="s">
        <v>1</v>
      </c>
      <c r="L25" s="336"/>
    </row>
    <row r="26" spans="1:12" x14ac:dyDescent="0.2">
      <c r="B26" s="593">
        <f>SUM(B23:B25)</f>
        <v>1</v>
      </c>
      <c r="C26" s="594">
        <f>SUM(C23:C25)</f>
        <v>956.93372261694662</v>
      </c>
      <c r="D26" s="595">
        <f>SUM(D23:D25)</f>
        <v>1</v>
      </c>
      <c r="E26" s="594">
        <f>SUM(E23:E25)</f>
        <v>956.93372261694662</v>
      </c>
      <c r="G26" s="593">
        <f>SUM(G23:G25)</f>
        <v>1</v>
      </c>
      <c r="H26" s="594">
        <f>SUM(H23:H25)</f>
        <v>956.93372261694662</v>
      </c>
      <c r="I26" s="595">
        <f>SUM(I23:I25)</f>
        <v>1</v>
      </c>
      <c r="J26" s="594">
        <f>SUM(J23:J25)</f>
        <v>956.93372261694662</v>
      </c>
    </row>
    <row r="27" spans="1:12" x14ac:dyDescent="0.2">
      <c r="L27" s="596" t="s">
        <v>635</v>
      </c>
    </row>
    <row r="28" spans="1:12" ht="38.25" x14ac:dyDescent="0.2">
      <c r="L28" s="597" t="s">
        <v>636</v>
      </c>
    </row>
    <row r="29" spans="1:12" x14ac:dyDescent="0.2">
      <c r="L29" s="187" t="s">
        <v>637</v>
      </c>
    </row>
    <row r="30" spans="1:12" x14ac:dyDescent="0.2">
      <c r="L30" s="187"/>
    </row>
    <row r="31" spans="1:12" ht="25.5" x14ac:dyDescent="0.2">
      <c r="L31" s="202" t="s">
        <v>638</v>
      </c>
    </row>
    <row r="32" spans="1:12" ht="25.5" x14ac:dyDescent="0.2">
      <c r="L32" s="187" t="s">
        <v>639</v>
      </c>
    </row>
    <row r="33" spans="12:12" x14ac:dyDescent="0.2">
      <c r="L33" s="203"/>
    </row>
    <row r="34" spans="12:12" ht="25.5" x14ac:dyDescent="0.2">
      <c r="L34" s="598" t="s">
        <v>640</v>
      </c>
    </row>
    <row r="35" spans="12:12" x14ac:dyDescent="0.2">
      <c r="L35" s="208" t="s">
        <v>641</v>
      </c>
    </row>
    <row r="36" spans="12:12" x14ac:dyDescent="0.2">
      <c r="L36" s="599"/>
    </row>
    <row r="37" spans="12:12" ht="25.5" x14ac:dyDescent="0.2">
      <c r="L37" s="600" t="s">
        <v>642</v>
      </c>
    </row>
    <row r="38" spans="12:12" ht="25.5" x14ac:dyDescent="0.2">
      <c r="L38" s="187" t="s">
        <v>643</v>
      </c>
    </row>
    <row r="39" spans="12:12" x14ac:dyDescent="0.2">
      <c r="L39" s="601"/>
    </row>
    <row r="40" spans="12:12" ht="15" thickBot="1" x14ac:dyDescent="0.25">
      <c r="L40" s="602"/>
    </row>
  </sheetData>
  <sheetProtection algorithmName="SHA-512" hashValue="uv7thC6lRC5NDZ9UczYNDwzP2qGjL2mJXeoEZlHE5ezaZK1jJVuaX+Aw77X4VZU+AQu6k5+kwqMx9LuJsUgZvg==" saltValue="DtGoE1p1JZwp6xunuehQd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29" r:id="rId1" xr:uid="{7A7B870A-FF22-43F3-B903-5C32B42B4F2E}"/>
    <hyperlink ref="L32" r:id="rId2" xr:uid="{78CA2500-D599-4851-8EF0-E0894E7EEF72}"/>
    <hyperlink ref="L38" r:id="rId3" xr:uid="{19E8760E-2B0C-4433-BA85-096E43EBB016}"/>
    <hyperlink ref="L35" r:id="rId4" xr:uid="{05FC76C9-BA11-4A53-A949-854ABFCF0296}"/>
    <hyperlink ref="L16" r:id="rId5" display="https://digital.nhs.uk/data-and-information/publications/statistical/cancer-registration-statistics/england-2021---summary-counts-only" xr:uid="{2A5A117A-0383-44F4-A4A4-423F658AE712}"/>
  </hyperlinks>
  <pageMargins left="0.31496062992125984" right="0.31496062992125984" top="0.74803149606299213" bottom="0.74803149606299213" header="0.31496062992125984" footer="0.31496062992125984"/>
  <pageSetup paperSize="9" scale="48" fitToHeight="2" orientation="landscape" r:id="rId6"/>
  <ignoredErrors>
    <ignoredError sqref="C17:C19 E17:E19 H17:H19 J17:J19" evalError="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93"/>
  <sheetViews>
    <sheetView showGridLines="0" zoomScaleNormal="100" workbookViewId="0">
      <selection activeCell="K10" activeCellId="6" sqref="E6 G6 I6 K6 H10 I10 K10"/>
    </sheetView>
  </sheetViews>
  <sheetFormatPr defaultColWidth="9.140625" defaultRowHeight="12.75" x14ac:dyDescent="0.2"/>
  <cols>
    <col min="1" max="1" width="39.5703125" style="4" customWidth="1"/>
    <col min="2" max="2" width="29.85546875" style="4" bestFit="1" customWidth="1"/>
    <col min="3" max="3" width="11.85546875" style="4" customWidth="1"/>
    <col min="4" max="4" width="11.42578125" style="4" customWidth="1"/>
    <col min="5" max="7" width="9.140625" style="4"/>
    <col min="8" max="8" width="14.140625" style="4" customWidth="1"/>
    <col min="9" max="9" width="15.42578125" style="4" customWidth="1"/>
    <col min="10" max="11" width="10.7109375" style="4" customWidth="1"/>
    <col min="12" max="12" width="12.7109375" style="4" customWidth="1"/>
    <col min="13" max="14" width="2.85546875" style="4" customWidth="1"/>
    <col min="15" max="16384" width="9.140625" style="4"/>
  </cols>
  <sheetData>
    <row r="1" spans="1:13" ht="30" customHeight="1" x14ac:dyDescent="0.2">
      <c r="A1" s="418" t="str">
        <f>'Assumptions input'!A1</f>
        <v>Pembrolizumab plus chemotherapy with or without bevacizumab for persistent, recurrent or metastatic cervical cancer (rapid review of TA885)</v>
      </c>
      <c r="B1" s="188"/>
      <c r="C1" s="340"/>
      <c r="D1" s="340"/>
      <c r="E1" s="340"/>
      <c r="F1" s="340"/>
      <c r="G1" s="340"/>
      <c r="H1" s="340" t="s">
        <v>1</v>
      </c>
      <c r="I1" s="340" t="s">
        <v>1</v>
      </c>
      <c r="J1" s="341" t="s">
        <v>1</v>
      </c>
      <c r="K1" s="341"/>
      <c r="L1" s="341"/>
      <c r="M1" s="341" t="s">
        <v>1</v>
      </c>
    </row>
    <row r="2" spans="1:13" ht="26.25" customHeight="1" x14ac:dyDescent="0.35">
      <c r="A2" s="401" t="s">
        <v>644</v>
      </c>
      <c r="B2" s="402"/>
      <c r="C2" s="340" t="s">
        <v>1</v>
      </c>
      <c r="D2" s="340" t="s">
        <v>1</v>
      </c>
      <c r="E2" s="340" t="s">
        <v>1</v>
      </c>
      <c r="F2" s="340" t="s">
        <v>1</v>
      </c>
      <c r="G2" s="340" t="s">
        <v>1</v>
      </c>
      <c r="H2" s="340" t="s">
        <v>1</v>
      </c>
      <c r="I2" s="340" t="s">
        <v>1</v>
      </c>
      <c r="J2" s="341" t="s">
        <v>1</v>
      </c>
      <c r="K2" s="341"/>
      <c r="L2" s="341"/>
      <c r="M2" s="341" t="s">
        <v>1</v>
      </c>
    </row>
    <row r="3" spans="1:13" s="5" customFormat="1" ht="15" x14ac:dyDescent="0.25">
      <c r="A3" s="342" t="s">
        <v>1</v>
      </c>
      <c r="B3" s="343" t="s">
        <v>1</v>
      </c>
      <c r="C3" s="343" t="s">
        <v>1</v>
      </c>
      <c r="D3" s="343" t="s">
        <v>1</v>
      </c>
      <c r="E3" s="340" t="s">
        <v>1</v>
      </c>
      <c r="F3" s="340" t="s">
        <v>1</v>
      </c>
      <c r="G3" s="340" t="s">
        <v>1</v>
      </c>
      <c r="H3" s="340" t="s">
        <v>1</v>
      </c>
      <c r="I3" s="340" t="s">
        <v>1</v>
      </c>
      <c r="J3" s="341" t="s">
        <v>1</v>
      </c>
      <c r="K3" s="341"/>
      <c r="L3" s="341"/>
      <c r="M3" s="341" t="s">
        <v>1</v>
      </c>
    </row>
    <row r="4" spans="1:13" s="5" customFormat="1" ht="15" x14ac:dyDescent="0.25">
      <c r="A4" s="168" t="s">
        <v>645</v>
      </c>
      <c r="B4" s="169"/>
      <c r="C4" s="169"/>
      <c r="D4" s="169"/>
      <c r="E4" s="169"/>
      <c r="F4" s="169"/>
      <c r="G4" s="169"/>
      <c r="H4" s="169"/>
      <c r="I4" s="169"/>
      <c r="J4" s="169"/>
      <c r="K4" s="169"/>
      <c r="L4" s="170"/>
      <c r="M4" s="341" t="s">
        <v>1</v>
      </c>
    </row>
    <row r="5" spans="1:13" s="5" customFormat="1" ht="64.5" customHeight="1" x14ac:dyDescent="0.2">
      <c r="A5" s="152" t="s">
        <v>646</v>
      </c>
      <c r="B5" s="153"/>
      <c r="C5" s="166"/>
      <c r="D5" s="166"/>
      <c r="E5" s="166" t="s">
        <v>647</v>
      </c>
      <c r="F5" s="166" t="s">
        <v>648</v>
      </c>
      <c r="G5" s="166" t="s">
        <v>649</v>
      </c>
      <c r="H5" s="167" t="s">
        <v>650</v>
      </c>
      <c r="I5" s="166" t="s">
        <v>651</v>
      </c>
      <c r="J5" s="166" t="s">
        <v>652</v>
      </c>
      <c r="K5" s="166" t="s">
        <v>653</v>
      </c>
      <c r="L5" s="166" t="s">
        <v>654</v>
      </c>
      <c r="M5" s="341" t="s">
        <v>1</v>
      </c>
    </row>
    <row r="6" spans="1:13" s="5" customFormat="1" ht="14.25" x14ac:dyDescent="0.2">
      <c r="A6" s="154" t="s">
        <v>655</v>
      </c>
      <c r="B6" s="155"/>
      <c r="C6" s="157"/>
      <c r="D6" s="157"/>
      <c r="E6" s="448">
        <v>400</v>
      </c>
      <c r="F6" s="157">
        <f>ROUNDUP(E6/100,0)</f>
        <v>4</v>
      </c>
      <c r="G6" s="414">
        <f>52/6</f>
        <v>8.6666666666666661</v>
      </c>
      <c r="H6" s="156">
        <f>F6*G6</f>
        <v>34.666666666666664</v>
      </c>
      <c r="I6" s="415"/>
      <c r="J6" s="158">
        <f>I6*H6</f>
        <v>0</v>
      </c>
      <c r="K6" s="416">
        <v>0.2</v>
      </c>
      <c r="L6" s="158">
        <f>J6*(1+K6)</f>
        <v>0</v>
      </c>
      <c r="M6" s="341" t="s">
        <v>1</v>
      </c>
    </row>
    <row r="7" spans="1:13" s="5" customFormat="1" ht="15" x14ac:dyDescent="0.25">
      <c r="A7" s="342" t="s">
        <v>1</v>
      </c>
      <c r="B7" s="343" t="s">
        <v>1</v>
      </c>
      <c r="C7" s="343" t="s">
        <v>1</v>
      </c>
      <c r="D7" s="343" t="s">
        <v>1</v>
      </c>
      <c r="E7" s="340" t="s">
        <v>1</v>
      </c>
      <c r="F7" s="340" t="s">
        <v>1</v>
      </c>
      <c r="G7" s="340" t="s">
        <v>1</v>
      </c>
      <c r="H7" s="340" t="s">
        <v>1</v>
      </c>
      <c r="I7" s="392"/>
      <c r="J7" s="392"/>
      <c r="K7" s="400" t="s">
        <v>656</v>
      </c>
      <c r="L7" s="160">
        <f>SUM(L6:L6)</f>
        <v>0</v>
      </c>
      <c r="M7" s="341" t="s">
        <v>1</v>
      </c>
    </row>
    <row r="8" spans="1:13" s="5" customFormat="1" ht="15" x14ac:dyDescent="0.25">
      <c r="A8" s="342"/>
      <c r="B8" s="343"/>
      <c r="C8" s="343"/>
      <c r="D8" s="343"/>
      <c r="E8" s="340"/>
      <c r="F8" s="340"/>
      <c r="G8" s="340"/>
      <c r="H8" s="340"/>
      <c r="I8" s="395"/>
      <c r="J8" s="163"/>
      <c r="K8" s="163"/>
      <c r="L8" s="396"/>
      <c r="M8" s="341"/>
    </row>
    <row r="9" spans="1:13" s="5" customFormat="1" ht="38.25" x14ac:dyDescent="0.2">
      <c r="A9" s="152" t="s">
        <v>657</v>
      </c>
      <c r="B9" s="153"/>
      <c r="C9" s="153"/>
      <c r="D9" s="153"/>
      <c r="E9" s="171"/>
      <c r="F9" s="171"/>
      <c r="G9" s="432"/>
      <c r="H9" s="393" t="s">
        <v>658</v>
      </c>
      <c r="I9" s="394" t="s">
        <v>659</v>
      </c>
      <c r="J9" s="394" t="s">
        <v>652</v>
      </c>
      <c r="K9" s="394" t="s">
        <v>653</v>
      </c>
      <c r="L9" s="166" t="s">
        <v>654</v>
      </c>
      <c r="M9" s="341" t="s">
        <v>1</v>
      </c>
    </row>
    <row r="10" spans="1:13" s="5" customFormat="1" ht="16.5" customHeight="1" x14ac:dyDescent="0.2">
      <c r="A10" s="154" t="s">
        <v>660</v>
      </c>
      <c r="B10" s="165"/>
      <c r="C10" s="155"/>
      <c r="D10" s="164"/>
      <c r="E10" s="165"/>
      <c r="F10" s="165"/>
      <c r="G10" s="433"/>
      <c r="H10" s="448">
        <v>9</v>
      </c>
      <c r="I10" s="417">
        <v>335</v>
      </c>
      <c r="J10" s="158">
        <f>I10*H10</f>
        <v>3015</v>
      </c>
      <c r="K10" s="416">
        <v>0</v>
      </c>
      <c r="L10" s="158">
        <f>J10*(1+K10)</f>
        <v>3015</v>
      </c>
      <c r="M10" s="341" t="s">
        <v>1</v>
      </c>
    </row>
    <row r="11" spans="1:13" s="5" customFormat="1" ht="14.25" x14ac:dyDescent="0.2">
      <c r="A11" s="344" t="s">
        <v>1</v>
      </c>
      <c r="B11" s="341" t="s">
        <v>1</v>
      </c>
      <c r="C11" s="341" t="s">
        <v>1</v>
      </c>
      <c r="D11" s="341" t="s">
        <v>1</v>
      </c>
      <c r="E11" s="341" t="s">
        <v>1</v>
      </c>
      <c r="F11" s="341" t="s">
        <v>1</v>
      </c>
      <c r="G11" s="341" t="s">
        <v>1</v>
      </c>
      <c r="H11" s="161"/>
      <c r="I11" s="399"/>
      <c r="J11" s="399"/>
      <c r="K11" s="400" t="s">
        <v>661</v>
      </c>
      <c r="L11" s="160">
        <f>SUM(L10:L10)</f>
        <v>3015</v>
      </c>
      <c r="M11" s="341" t="s">
        <v>1</v>
      </c>
    </row>
    <row r="12" spans="1:13" s="5" customFormat="1" ht="14.25" x14ac:dyDescent="0.2">
      <c r="A12" s="344" t="s">
        <v>1</v>
      </c>
      <c r="B12" s="341" t="s">
        <v>1</v>
      </c>
      <c r="C12" s="341" t="s">
        <v>1</v>
      </c>
      <c r="D12" s="341" t="s">
        <v>1</v>
      </c>
      <c r="E12" s="341" t="s">
        <v>1</v>
      </c>
      <c r="F12" s="341" t="s">
        <v>1</v>
      </c>
      <c r="G12" s="153"/>
      <c r="H12" s="161"/>
      <c r="I12" s="397"/>
      <c r="J12" s="397"/>
      <c r="K12" s="398" t="s">
        <v>662</v>
      </c>
      <c r="L12" s="160">
        <f>L11+L7</f>
        <v>3015</v>
      </c>
      <c r="M12" s="341" t="s">
        <v>1</v>
      </c>
    </row>
    <row r="13" spans="1:13" s="5" customFormat="1" ht="14.25" x14ac:dyDescent="0.2">
      <c r="A13" s="159" t="s">
        <v>663</v>
      </c>
      <c r="B13" s="153"/>
      <c r="C13" s="153"/>
      <c r="D13" s="153"/>
      <c r="E13" s="153"/>
      <c r="F13" s="153"/>
      <c r="G13" s="153"/>
      <c r="H13" s="161"/>
      <c r="I13" s="162"/>
      <c r="J13" s="163"/>
      <c r="K13" s="163"/>
      <c r="L13" s="163"/>
      <c r="M13" s="341" t="s">
        <v>1</v>
      </c>
    </row>
    <row r="14" spans="1:13" s="5" customFormat="1" ht="15" x14ac:dyDescent="0.25">
      <c r="A14" s="204" t="s">
        <v>664</v>
      </c>
      <c r="B14" s="6"/>
      <c r="C14" s="6"/>
      <c r="D14" s="6"/>
      <c r="E14" s="6"/>
      <c r="F14" s="6"/>
      <c r="G14" s="6"/>
      <c r="H14" s="6"/>
      <c r="I14" s="6"/>
      <c r="J14" s="6"/>
      <c r="K14" s="6"/>
      <c r="L14" s="6"/>
      <c r="M14" s="341" t="s">
        <v>1</v>
      </c>
    </row>
    <row r="15" spans="1:13" s="5" customFormat="1" ht="14.25" x14ac:dyDescent="0.2">
      <c r="A15" s="174" t="s">
        <v>665</v>
      </c>
      <c r="B15" s="343"/>
      <c r="C15" s="174"/>
      <c r="D15" s="343"/>
      <c r="E15" s="341"/>
      <c r="F15" s="341"/>
      <c r="G15" s="341"/>
      <c r="H15" s="341"/>
      <c r="I15" s="429"/>
      <c r="J15" s="6"/>
      <c r="K15" s="428"/>
      <c r="L15" s="163"/>
      <c r="M15" s="341"/>
    </row>
    <row r="16" spans="1:13" s="5" customFormat="1" ht="14.25" x14ac:dyDescent="0.2">
      <c r="A16" s="159" t="s">
        <v>666</v>
      </c>
      <c r="B16" s="153"/>
      <c r="C16" s="153"/>
      <c r="D16" s="153"/>
      <c r="E16" s="153"/>
      <c r="F16" s="423"/>
      <c r="G16" s="423"/>
      <c r="H16" s="424"/>
      <c r="I16" s="423"/>
      <c r="J16" s="423"/>
      <c r="K16" s="173"/>
      <c r="L16" s="173"/>
      <c r="M16" s="341"/>
    </row>
    <row r="17" spans="1:13" s="5" customFormat="1" ht="15" x14ac:dyDescent="0.25">
      <c r="A17" s="430"/>
      <c r="B17" s="431"/>
      <c r="C17" s="431"/>
      <c r="D17" s="431"/>
      <c r="E17" s="431"/>
      <c r="F17" s="431"/>
      <c r="G17" s="431"/>
      <c r="H17" s="431"/>
      <c r="I17" s="6"/>
      <c r="J17" s="6"/>
      <c r="K17" s="6"/>
      <c r="L17" s="6"/>
      <c r="M17" s="341"/>
    </row>
    <row r="18" spans="1:13" s="5" customFormat="1" ht="15" x14ac:dyDescent="0.2">
      <c r="A18" s="450" t="s">
        <v>667</v>
      </c>
      <c r="B18" s="153"/>
      <c r="C18" s="153"/>
      <c r="D18" s="153"/>
      <c r="E18" s="153"/>
      <c r="F18" s="153"/>
      <c r="G18" s="153"/>
      <c r="H18" s="161"/>
      <c r="I18" s="162"/>
      <c r="J18" s="163"/>
      <c r="K18" s="163"/>
      <c r="L18" s="163"/>
      <c r="M18" s="341"/>
    </row>
    <row r="19" spans="1:13" s="5" customFormat="1" ht="15" x14ac:dyDescent="0.25">
      <c r="A19" s="449" t="s">
        <v>668</v>
      </c>
      <c r="B19" s="6"/>
      <c r="C19" s="6"/>
      <c r="D19" s="6"/>
      <c r="E19" s="6"/>
      <c r="F19" s="6"/>
      <c r="G19" s="6"/>
      <c r="H19" s="6"/>
      <c r="I19" s="6"/>
      <c r="J19" s="6"/>
      <c r="K19" s="6"/>
      <c r="L19" s="6"/>
      <c r="M19" s="341"/>
    </row>
    <row r="20" spans="1:13" s="5" customFormat="1" ht="14.25" x14ac:dyDescent="0.2">
      <c r="A20" s="172"/>
      <c r="B20" s="6"/>
      <c r="C20" s="172"/>
      <c r="D20" s="6"/>
      <c r="E20" s="6"/>
      <c r="F20" s="6"/>
      <c r="G20" s="6"/>
      <c r="H20" s="6"/>
      <c r="I20" s="6"/>
      <c r="J20" s="6"/>
      <c r="K20" s="6"/>
      <c r="L20" s="6"/>
      <c r="M20" s="341"/>
    </row>
    <row r="21" spans="1:13" s="5" customFormat="1" ht="15" x14ac:dyDescent="0.25">
      <c r="A21" s="342"/>
      <c r="B21" s="6"/>
      <c r="C21" s="6"/>
      <c r="D21" s="6"/>
      <c r="E21" s="6"/>
      <c r="F21" s="6"/>
      <c r="G21" s="6"/>
      <c r="H21" s="6"/>
      <c r="I21" s="6"/>
      <c r="J21" s="6"/>
      <c r="K21" s="6"/>
      <c r="L21" s="6"/>
      <c r="M21" s="341"/>
    </row>
    <row r="22" spans="1:13" s="5" customFormat="1" ht="14.25" x14ac:dyDescent="0.2">
      <c r="A22" s="172"/>
      <c r="B22" s="6"/>
      <c r="C22" s="6"/>
      <c r="D22" s="6"/>
      <c r="E22" s="6"/>
      <c r="F22" s="6"/>
      <c r="G22" s="6"/>
      <c r="H22" s="6"/>
      <c r="I22" s="6"/>
      <c r="J22" s="6"/>
      <c r="K22" s="6"/>
      <c r="L22" s="6"/>
      <c r="M22" s="341"/>
    </row>
    <row r="23" spans="1:13" s="5" customFormat="1" ht="15" x14ac:dyDescent="0.25">
      <c r="A23"/>
      <c r="B23" s="6"/>
      <c r="C23" s="6"/>
      <c r="D23" s="6"/>
      <c r="E23" s="6"/>
      <c r="F23" s="6"/>
      <c r="G23" s="6"/>
      <c r="H23" s="6"/>
      <c r="I23" s="6"/>
      <c r="J23" s="6"/>
      <c r="K23" s="6"/>
      <c r="L23" s="6"/>
      <c r="M23" s="341"/>
    </row>
    <row r="24" spans="1:13" s="5" customFormat="1" ht="64.5" customHeight="1" x14ac:dyDescent="0.2">
      <c r="A24" s="152"/>
      <c r="B24" s="153"/>
      <c r="C24" s="423"/>
      <c r="D24" s="423"/>
      <c r="E24" s="423"/>
      <c r="F24" s="423"/>
      <c r="G24" s="423"/>
      <c r="H24" s="424"/>
      <c r="I24" s="423"/>
      <c r="J24" s="423"/>
      <c r="K24" s="423"/>
      <c r="L24" s="423"/>
      <c r="M24" s="341"/>
    </row>
    <row r="25" spans="1:13" s="5" customFormat="1" ht="14.25" x14ac:dyDescent="0.2">
      <c r="A25" s="159"/>
      <c r="B25" s="153"/>
      <c r="C25" s="153"/>
      <c r="D25" s="153"/>
      <c r="E25" s="161"/>
      <c r="F25" s="153"/>
      <c r="G25" s="425"/>
      <c r="H25" s="161"/>
      <c r="I25" s="426"/>
      <c r="J25" s="162"/>
      <c r="K25" s="427"/>
      <c r="L25" s="162"/>
      <c r="M25" s="341"/>
    </row>
    <row r="26" spans="1:13" s="5" customFormat="1" ht="14.25" x14ac:dyDescent="0.2">
      <c r="A26" s="159"/>
      <c r="B26" s="153"/>
      <c r="C26" s="153"/>
      <c r="D26" s="153"/>
      <c r="E26" s="161"/>
      <c r="F26" s="153"/>
      <c r="G26" s="425"/>
      <c r="H26" s="161"/>
      <c r="I26" s="426"/>
      <c r="J26" s="162"/>
      <c r="K26" s="427"/>
      <c r="L26" s="162"/>
      <c r="M26" s="341"/>
    </row>
    <row r="27" spans="1:13" s="5" customFormat="1" ht="15" x14ac:dyDescent="0.25">
      <c r="A27" s="342"/>
      <c r="B27" s="343"/>
      <c r="C27" s="343"/>
      <c r="D27" s="343"/>
      <c r="E27" s="341"/>
      <c r="F27" s="341"/>
      <c r="G27" s="341"/>
      <c r="H27" s="341"/>
      <c r="I27" s="163"/>
      <c r="J27" s="163"/>
      <c r="K27" s="428"/>
      <c r="L27" s="163"/>
      <c r="M27" s="341"/>
    </row>
    <row r="28" spans="1:13" s="5" customFormat="1" ht="15" x14ac:dyDescent="0.25">
      <c r="A28" s="342"/>
      <c r="B28" s="343"/>
      <c r="C28" s="343"/>
      <c r="D28" s="343"/>
      <c r="E28" s="341"/>
      <c r="F28" s="341"/>
      <c r="G28" s="341"/>
      <c r="H28" s="341"/>
      <c r="I28" s="429"/>
      <c r="J28" s="163"/>
      <c r="K28" s="163"/>
      <c r="L28" s="163"/>
      <c r="M28" s="341"/>
    </row>
    <row r="29" spans="1:13" s="5" customFormat="1" ht="14.25" x14ac:dyDescent="0.2">
      <c r="A29" s="152"/>
      <c r="B29" s="153"/>
      <c r="C29" s="153"/>
      <c r="D29" s="153"/>
      <c r="E29" s="153"/>
      <c r="F29" s="153"/>
      <c r="G29" s="424"/>
      <c r="H29" s="424"/>
      <c r="I29" s="423"/>
      <c r="J29" s="423"/>
      <c r="K29" s="423"/>
      <c r="L29" s="423"/>
      <c r="M29" s="341"/>
    </row>
    <row r="30" spans="1:13" s="11" customFormat="1" ht="17.25" customHeight="1" x14ac:dyDescent="0.2">
      <c r="A30" s="159"/>
      <c r="B30" s="153"/>
      <c r="C30" s="153"/>
      <c r="D30" s="153"/>
      <c r="E30" s="153"/>
      <c r="F30" s="153"/>
      <c r="G30" s="161"/>
      <c r="H30" s="161"/>
      <c r="I30" s="162"/>
      <c r="J30" s="162"/>
      <c r="K30" s="427"/>
      <c r="L30" s="162"/>
      <c r="M30" s="341"/>
    </row>
    <row r="31" spans="1:13" s="5" customFormat="1" ht="14.25" x14ac:dyDescent="0.2">
      <c r="A31" s="159"/>
      <c r="B31" s="153"/>
      <c r="C31" s="153"/>
      <c r="D31" s="153"/>
      <c r="E31" s="153"/>
      <c r="F31" s="153"/>
      <c r="G31" s="161"/>
      <c r="H31" s="161"/>
      <c r="I31" s="162"/>
      <c r="J31" s="162"/>
      <c r="K31" s="427"/>
      <c r="L31" s="162"/>
      <c r="M31" s="341"/>
    </row>
    <row r="32" spans="1:13" s="5" customFormat="1" ht="14.25" x14ac:dyDescent="0.2">
      <c r="A32" s="344"/>
      <c r="B32" s="341"/>
      <c r="C32" s="341"/>
      <c r="D32" s="341"/>
      <c r="E32" s="341"/>
      <c r="F32" s="341"/>
      <c r="G32" s="341"/>
      <c r="H32" s="161"/>
      <c r="I32" s="397"/>
      <c r="J32" s="397"/>
      <c r="K32" s="428"/>
      <c r="L32" s="163"/>
      <c r="M32" s="341"/>
    </row>
    <row r="33" spans="1:13" s="5" customFormat="1" ht="14.25" x14ac:dyDescent="0.2">
      <c r="A33" s="344"/>
      <c r="B33" s="341"/>
      <c r="C33" s="341"/>
      <c r="D33" s="341"/>
      <c r="E33" s="341"/>
      <c r="F33" s="341"/>
      <c r="G33" s="153"/>
      <c r="H33" s="161"/>
      <c r="I33" s="397"/>
      <c r="J33" s="397"/>
      <c r="K33" s="428"/>
      <c r="L33" s="163"/>
      <c r="M33" s="341"/>
    </row>
    <row r="34" spans="1:13" s="5" customFormat="1" ht="14.25" x14ac:dyDescent="0.2">
      <c r="A34" s="172"/>
      <c r="B34" s="172"/>
      <c r="C34" s="172"/>
      <c r="D34" s="172"/>
      <c r="E34" s="172"/>
      <c r="F34" s="172"/>
      <c r="G34" s="172"/>
      <c r="H34" s="172"/>
      <c r="I34" s="173"/>
      <c r="J34" s="173"/>
      <c r="K34" s="173"/>
      <c r="L34" s="173"/>
      <c r="M34" s="341"/>
    </row>
    <row r="35" spans="1:13" s="5" customFormat="1" ht="15" x14ac:dyDescent="0.25">
      <c r="A35" s="430"/>
      <c r="B35" s="431"/>
      <c r="C35" s="431"/>
      <c r="D35" s="431"/>
      <c r="E35" s="431"/>
      <c r="F35" s="431"/>
      <c r="G35" s="431"/>
      <c r="H35" s="431"/>
      <c r="I35" s="6"/>
      <c r="J35" s="6"/>
      <c r="K35" s="6"/>
      <c r="L35" s="6"/>
      <c r="M35" s="341"/>
    </row>
    <row r="36" spans="1:13" s="5" customFormat="1" ht="14.25" x14ac:dyDescent="0.2">
      <c r="A36" s="159"/>
      <c r="B36" s="153"/>
      <c r="C36" s="153"/>
      <c r="D36" s="153"/>
      <c r="E36" s="153"/>
      <c r="F36" s="153"/>
      <c r="G36" s="153"/>
      <c r="H36" s="161"/>
      <c r="I36" s="162"/>
      <c r="J36" s="163"/>
      <c r="K36" s="163"/>
      <c r="L36" s="163"/>
      <c r="M36" s="341"/>
    </row>
    <row r="37" spans="1:13" s="5" customFormat="1" ht="15" x14ac:dyDescent="0.25">
      <c r="A37" s="422"/>
      <c r="B37" s="6"/>
      <c r="C37" s="6"/>
      <c r="D37" s="6"/>
      <c r="E37" s="6"/>
      <c r="F37" s="6"/>
      <c r="G37" s="6"/>
      <c r="H37" s="6"/>
      <c r="I37" s="6"/>
      <c r="J37" s="6"/>
      <c r="K37" s="6"/>
      <c r="L37" s="6"/>
      <c r="M37" s="341"/>
    </row>
    <row r="38" spans="1:13" s="5" customFormat="1" ht="14.25" x14ac:dyDescent="0.2">
      <c r="A38" s="172"/>
      <c r="B38" s="6"/>
      <c r="C38" s="172"/>
      <c r="D38" s="6"/>
      <c r="E38" s="6"/>
      <c r="F38" s="6"/>
      <c r="G38" s="6"/>
      <c r="H38" s="6"/>
      <c r="I38" s="6"/>
      <c r="J38" s="6"/>
      <c r="K38" s="6"/>
      <c r="L38" s="6"/>
      <c r="M38" s="341"/>
    </row>
    <row r="39" spans="1:13" s="5" customFormat="1" ht="15" x14ac:dyDescent="0.25">
      <c r="A39" s="342"/>
      <c r="B39" s="6"/>
      <c r="C39" s="6"/>
      <c r="D39" s="6"/>
      <c r="E39" s="6"/>
      <c r="F39" s="6"/>
      <c r="G39" s="6"/>
      <c r="H39" s="6"/>
      <c r="I39" s="6"/>
      <c r="J39" s="6"/>
      <c r="K39" s="6"/>
      <c r="L39" s="6"/>
      <c r="M39" s="341"/>
    </row>
    <row r="40" spans="1:13" s="5" customFormat="1" ht="14.25" x14ac:dyDescent="0.2">
      <c r="A40" s="172"/>
      <c r="B40" s="6"/>
      <c r="C40" s="6"/>
      <c r="D40" s="6"/>
      <c r="E40" s="6"/>
      <c r="F40" s="6"/>
      <c r="G40" s="6"/>
      <c r="H40" s="6"/>
      <c r="I40" s="6"/>
      <c r="J40" s="6"/>
      <c r="K40" s="6"/>
      <c r="L40" s="6"/>
      <c r="M40" s="341"/>
    </row>
    <row r="41" spans="1:13" s="5" customFormat="1" ht="14.25" x14ac:dyDescent="0.2"/>
    <row r="42" spans="1:13" s="5" customFormat="1" ht="14.25" x14ac:dyDescent="0.2"/>
    <row r="43" spans="1:13" s="5" customFormat="1" ht="14.25" x14ac:dyDescent="0.2"/>
    <row r="44" spans="1:13" s="5" customFormat="1" ht="14.25" x14ac:dyDescent="0.2"/>
    <row r="45" spans="1:13" s="5" customFormat="1" ht="14.25" x14ac:dyDescent="0.2"/>
    <row r="46" spans="1:13" s="5" customFormat="1" ht="14.25" x14ac:dyDescent="0.2"/>
    <row r="47" spans="1:13" s="5" customFormat="1" ht="14.25" x14ac:dyDescent="0.2"/>
    <row r="48" spans="1:13" s="5" customFormat="1" ht="14.25" x14ac:dyDescent="0.2"/>
    <row r="49" s="5" customFormat="1" ht="14.25" x14ac:dyDescent="0.2"/>
    <row r="50" s="5" customFormat="1" ht="14.25" x14ac:dyDescent="0.2"/>
    <row r="51" s="5" customFormat="1" ht="14.25" x14ac:dyDescent="0.2"/>
    <row r="52" s="5" customFormat="1" ht="14.25" x14ac:dyDescent="0.2"/>
    <row r="53" s="5" customFormat="1" ht="14.25" x14ac:dyDescent="0.2"/>
    <row r="54" s="5" customFormat="1" ht="14.25" x14ac:dyDescent="0.2"/>
    <row r="55" s="5" customFormat="1" ht="14.25" x14ac:dyDescent="0.2"/>
    <row r="56" s="5" customFormat="1" ht="14.25" x14ac:dyDescent="0.2"/>
    <row r="57" s="5" customFormat="1" ht="14.25" x14ac:dyDescent="0.2"/>
    <row r="58" s="5" customFormat="1" ht="14.25" x14ac:dyDescent="0.2"/>
    <row r="59" s="5" customFormat="1" ht="14.25" x14ac:dyDescent="0.2"/>
    <row r="60" s="5" customFormat="1" ht="14.25" x14ac:dyDescent="0.2"/>
    <row r="61" s="5" customFormat="1" ht="14.25" x14ac:dyDescent="0.2"/>
    <row r="62" s="5" customFormat="1" ht="14.25" x14ac:dyDescent="0.2"/>
    <row r="63" s="5" customFormat="1" ht="14.25" x14ac:dyDescent="0.2"/>
    <row r="64" s="5" customFormat="1" ht="14.25" x14ac:dyDescent="0.2"/>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sheetData>
  <sheetProtection algorithmName="SHA-512" hashValue="PntNZsB+DGFlKaT00hVod4LW3A0GX9GGU5U2ABi30T6Ta2ZIDpwB6E6CBwjAXHx/hl0a8peYzxJ7kkCN09CTag==" saltValue="rOrFQHcrv9usTVgol8woaw==" spinCount="100000" sheet="1" objects="1" scenarios="1"/>
  <hyperlinks>
    <hyperlink ref="B1" location="'2. Guide'!A1" display="Back to guide" xr:uid="{00000000-0004-0000-0700-000000000000}"/>
    <hyperlink ref="A14" r:id="rId1" location="National-Tariff-Payment-System" xr:uid="{0F87323C-FFEA-4DD3-967D-8226222D399B}"/>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1"/>
  <sheetViews>
    <sheetView showGridLines="0" zoomScale="90" zoomScaleNormal="90" workbookViewId="0">
      <selection activeCell="B11" activeCellId="1" sqref="B5:B7 B11:B13"/>
    </sheetView>
  </sheetViews>
  <sheetFormatPr defaultColWidth="9.140625" defaultRowHeight="15" x14ac:dyDescent="0.2"/>
  <cols>
    <col min="1" max="1" width="85.140625" style="216" customWidth="1"/>
    <col min="2" max="2" width="15.85546875" style="362" customWidth="1"/>
    <col min="3" max="3" width="15.85546875" style="2" customWidth="1"/>
    <col min="4" max="5" width="15.85546875" style="72" customWidth="1"/>
    <col min="6" max="6" width="3.85546875" style="72" customWidth="1"/>
    <col min="7" max="9" width="15.85546875" style="363" customWidth="1"/>
    <col min="10" max="16384" width="9.140625" style="2"/>
  </cols>
  <sheetData>
    <row r="1" spans="1:10" ht="30" customHeight="1" x14ac:dyDescent="0.2">
      <c r="A1" s="200" t="str">
        <f>'Assumptions input'!A1</f>
        <v>Pembrolizumab plus chemotherapy with or without bevacizumab for persistent, recurrent or metastatic cervical cancer (rapid review of TA885)</v>
      </c>
      <c r="B1" s="345"/>
      <c r="C1" s="346"/>
      <c r="D1" s="347"/>
      <c r="E1" s="337"/>
      <c r="F1" s="337" t="s">
        <v>1</v>
      </c>
      <c r="G1" s="337" t="s">
        <v>1</v>
      </c>
      <c r="H1" s="337" t="s">
        <v>1</v>
      </c>
      <c r="I1" s="337" t="s">
        <v>1</v>
      </c>
    </row>
    <row r="2" spans="1:10" ht="30" customHeight="1" x14ac:dyDescent="0.2">
      <c r="A2" s="201" t="s">
        <v>669</v>
      </c>
      <c r="B2" s="348" t="s">
        <v>1</v>
      </c>
      <c r="C2" s="349" t="s">
        <v>1</v>
      </c>
      <c r="D2" s="350" t="s">
        <v>1</v>
      </c>
      <c r="E2" s="336" t="s">
        <v>1</v>
      </c>
      <c r="F2" s="336" t="s">
        <v>1</v>
      </c>
      <c r="G2" s="337" t="s">
        <v>1</v>
      </c>
      <c r="H2" s="337" t="s">
        <v>1</v>
      </c>
      <c r="I2" s="337" t="s">
        <v>1</v>
      </c>
    </row>
    <row r="3" spans="1:10" s="199" customFormat="1" thickBot="1" x14ac:dyDescent="0.25">
      <c r="A3" s="336"/>
      <c r="B3" s="403"/>
      <c r="C3" s="336"/>
      <c r="D3" s="350"/>
      <c r="E3" s="350"/>
      <c r="F3" s="350"/>
      <c r="G3" s="337" t="s">
        <v>1</v>
      </c>
      <c r="H3" s="337" t="s">
        <v>1</v>
      </c>
      <c r="I3" s="337" t="s">
        <v>1</v>
      </c>
      <c r="J3" s="2"/>
    </row>
    <row r="4" spans="1:10" ht="45" customHeight="1" x14ac:dyDescent="0.25">
      <c r="A4" s="380" t="s">
        <v>670</v>
      </c>
      <c r="B4" s="384" t="s">
        <v>671</v>
      </c>
      <c r="C4" s="373" t="s">
        <v>672</v>
      </c>
      <c r="D4" s="374" t="s">
        <v>673</v>
      </c>
      <c r="E4" s="381" t="s">
        <v>674</v>
      </c>
      <c r="F4" s="376"/>
      <c r="G4" s="410" t="s">
        <v>675</v>
      </c>
      <c r="H4" s="411" t="s">
        <v>676</v>
      </c>
      <c r="I4" s="412" t="s">
        <v>677</v>
      </c>
      <c r="J4" s="198"/>
    </row>
    <row r="5" spans="1:10" s="199" customFormat="1" ht="14.25" x14ac:dyDescent="0.25">
      <c r="A5" s="382" t="str">
        <f>'Assumptions input'!A23</f>
        <v>Proportion treated with pembrolizumab + chemotherapy (with or without bevicizumab) CDF</v>
      </c>
      <c r="B5" s="451">
        <v>0</v>
      </c>
      <c r="C5" s="404">
        <f>'Assumptions input'!C23</f>
        <v>478.46686130847331</v>
      </c>
      <c r="D5" s="405">
        <f>'Assumptions input'!E23</f>
        <v>0</v>
      </c>
      <c r="E5" s="391">
        <f t="shared" ref="E5:E6" si="0">D5-C5</f>
        <v>-478.46686130847331</v>
      </c>
      <c r="F5" s="358"/>
      <c r="G5" s="406">
        <f t="shared" ref="G5:G6" si="1">B5*C5</f>
        <v>0</v>
      </c>
      <c r="H5" s="407">
        <f t="shared" ref="H5:H6" si="2">B5*D5</f>
        <v>0</v>
      </c>
      <c r="I5" s="408">
        <f t="shared" ref="I5:I6" si="3">H5-G5</f>
        <v>0</v>
      </c>
      <c r="J5" s="357"/>
    </row>
    <row r="6" spans="1:10" s="199" customFormat="1" ht="14.25" x14ac:dyDescent="0.25">
      <c r="A6" s="382" t="str">
        <f>'Assumptions input'!A24</f>
        <v>Proportion treated with pembrolizumab + chemotherapy (with or without bevicizumab) Routine commissioning</v>
      </c>
      <c r="B6" s="451">
        <f>'Unit costs - technologies'!L7</f>
        <v>0</v>
      </c>
      <c r="C6" s="404">
        <f>'Assumptions input'!C24</f>
        <v>0</v>
      </c>
      <c r="D6" s="405">
        <f>'Assumptions input'!E24</f>
        <v>622.00691970101536</v>
      </c>
      <c r="E6" s="391">
        <f t="shared" si="0"/>
        <v>622.00691970101536</v>
      </c>
      <c r="F6" s="358"/>
      <c r="G6" s="406">
        <f t="shared" si="1"/>
        <v>0</v>
      </c>
      <c r="H6" s="407">
        <f t="shared" si="2"/>
        <v>0</v>
      </c>
      <c r="I6" s="408">
        <f t="shared" si="3"/>
        <v>0</v>
      </c>
      <c r="J6" s="357"/>
    </row>
    <row r="7" spans="1:10" s="199" customFormat="1" ht="14.25" x14ac:dyDescent="0.25">
      <c r="A7" s="382" t="str">
        <f>'Assumptions input'!A25</f>
        <v>Proportion treated with chemotherapy (with or without bevicizumab)</v>
      </c>
      <c r="B7" s="451">
        <v>0</v>
      </c>
      <c r="C7" s="404">
        <f>'Assumptions input'!C25</f>
        <v>478.46686130847331</v>
      </c>
      <c r="D7" s="405">
        <f>'Assumptions input'!E25</f>
        <v>334.92680291593132</v>
      </c>
      <c r="E7" s="391">
        <f t="shared" ref="E7" si="4">D7-C7</f>
        <v>-143.54005839254199</v>
      </c>
      <c r="F7" s="358"/>
      <c r="G7" s="406">
        <f t="shared" ref="G7" si="5">B7*C7</f>
        <v>0</v>
      </c>
      <c r="H7" s="407">
        <f t="shared" ref="H7" si="6">B7*D7</f>
        <v>0</v>
      </c>
      <c r="I7" s="408">
        <f t="shared" ref="I7" si="7">H7-G7</f>
        <v>0</v>
      </c>
      <c r="J7" s="357"/>
    </row>
    <row r="8" spans="1:10" ht="15.75" thickBot="1" x14ac:dyDescent="0.3">
      <c r="A8" s="205" t="s">
        <v>678</v>
      </c>
      <c r="B8" s="354"/>
      <c r="C8" s="355"/>
      <c r="D8" s="387"/>
      <c r="E8" s="383"/>
      <c r="F8" s="353"/>
      <c r="G8" s="356">
        <f>SUM(G5:G7)</f>
        <v>0</v>
      </c>
      <c r="H8" s="385">
        <f>SUM(H5:H7)</f>
        <v>0</v>
      </c>
      <c r="I8" s="356">
        <f>SUM(I5:I7)</f>
        <v>0</v>
      </c>
      <c r="J8" s="198"/>
    </row>
    <row r="9" spans="1:10" thickBot="1" x14ac:dyDescent="0.25">
      <c r="A9" s="337" t="s">
        <v>1</v>
      </c>
      <c r="B9" s="351" t="s">
        <v>1</v>
      </c>
      <c r="C9" s="337" t="s">
        <v>1</v>
      </c>
      <c r="D9" s="347" t="s">
        <v>1</v>
      </c>
      <c r="E9" s="347" t="s">
        <v>1</v>
      </c>
      <c r="F9" s="347" t="s">
        <v>1</v>
      </c>
      <c r="G9" s="352" t="s">
        <v>1</v>
      </c>
      <c r="H9" s="352" t="s">
        <v>1</v>
      </c>
      <c r="I9" s="352" t="s">
        <v>1</v>
      </c>
    </row>
    <row r="10" spans="1:10" ht="45" customHeight="1" x14ac:dyDescent="0.25">
      <c r="A10" s="380" t="s">
        <v>657</v>
      </c>
      <c r="B10" s="384" t="s">
        <v>671</v>
      </c>
      <c r="C10" s="373" t="s">
        <v>672</v>
      </c>
      <c r="D10" s="374" t="s">
        <v>673</v>
      </c>
      <c r="E10" s="381" t="s">
        <v>674</v>
      </c>
      <c r="F10" s="376"/>
      <c r="G10" s="377" t="s">
        <v>675</v>
      </c>
      <c r="H10" s="374" t="s">
        <v>676</v>
      </c>
      <c r="I10" s="375" t="s">
        <v>677</v>
      </c>
      <c r="J10" s="198"/>
    </row>
    <row r="11" spans="1:10" s="199" customFormat="1" ht="14.25" x14ac:dyDescent="0.25">
      <c r="A11" s="382" t="str">
        <f>'Assumptions input'!A23</f>
        <v>Proportion treated with pembrolizumab + chemotherapy (with or without bevicizumab) CDF</v>
      </c>
      <c r="B11" s="451">
        <v>0</v>
      </c>
      <c r="C11" s="404">
        <f>'Assumptions input'!C23*'Unit costs - technologies'!H10</f>
        <v>4306.2017517762597</v>
      </c>
      <c r="D11" s="405">
        <f>'Assumptions input'!E23*'Unit costs - technologies'!H10</f>
        <v>0</v>
      </c>
      <c r="E11" s="391">
        <f t="shared" ref="E11:E13" si="8">D11-C11</f>
        <v>-4306.2017517762597</v>
      </c>
      <c r="F11" s="358"/>
      <c r="G11" s="406">
        <f t="shared" ref="G11:G13" si="9">B11*C11</f>
        <v>0</v>
      </c>
      <c r="H11" s="407">
        <f t="shared" ref="H11:H13" si="10">B11*D11</f>
        <v>0</v>
      </c>
      <c r="I11" s="408">
        <f t="shared" ref="I11:I13" si="11">H11-G11</f>
        <v>0</v>
      </c>
      <c r="J11" s="357"/>
    </row>
    <row r="12" spans="1:10" s="199" customFormat="1" ht="14.25" x14ac:dyDescent="0.25">
      <c r="A12" s="382" t="str">
        <f>'Assumptions input'!A24</f>
        <v>Proportion treated with pembrolizumab + chemotherapy (with or without bevicizumab) Routine commissioning</v>
      </c>
      <c r="B12" s="451">
        <f>'Unit costs - technologies'!I10</f>
        <v>335</v>
      </c>
      <c r="C12" s="404">
        <f>'Assumptions input'!C24*'Unit costs - technologies'!H10</f>
        <v>0</v>
      </c>
      <c r="D12" s="405">
        <f>'Assumptions input'!E24*'Unit costs - technologies'!H10</f>
        <v>5598.0622773091382</v>
      </c>
      <c r="E12" s="391">
        <f t="shared" si="8"/>
        <v>5598.0622773091382</v>
      </c>
      <c r="F12" s="358"/>
      <c r="G12" s="406">
        <f t="shared" si="9"/>
        <v>0</v>
      </c>
      <c r="H12" s="407">
        <f t="shared" si="10"/>
        <v>1875350.8628985612</v>
      </c>
      <c r="I12" s="408">
        <f t="shared" si="11"/>
        <v>1875350.8628985612</v>
      </c>
      <c r="J12" s="357"/>
    </row>
    <row r="13" spans="1:10" s="199" customFormat="1" ht="14.25" x14ac:dyDescent="0.25">
      <c r="A13" s="382" t="str">
        <f>'Assumptions input'!A25</f>
        <v>Proportion treated with chemotherapy (with or without bevicizumab)</v>
      </c>
      <c r="B13" s="451">
        <v>0</v>
      </c>
      <c r="C13" s="404">
        <v>0</v>
      </c>
      <c r="D13" s="405">
        <v>0</v>
      </c>
      <c r="E13" s="391">
        <f t="shared" si="8"/>
        <v>0</v>
      </c>
      <c r="F13" s="358"/>
      <c r="G13" s="406">
        <f t="shared" si="9"/>
        <v>0</v>
      </c>
      <c r="H13" s="407">
        <f t="shared" si="10"/>
        <v>0</v>
      </c>
      <c r="I13" s="408">
        <f t="shared" si="11"/>
        <v>0</v>
      </c>
      <c r="J13" s="357"/>
    </row>
    <row r="14" spans="1:10" ht="15.75" thickBot="1" x14ac:dyDescent="0.3">
      <c r="A14" s="205" t="s">
        <v>679</v>
      </c>
      <c r="B14" s="354"/>
      <c r="C14" s="355">
        <f>SUM(C11:C13)</f>
        <v>4306.2017517762597</v>
      </c>
      <c r="D14" s="387">
        <f>SUM(D11:D13)</f>
        <v>5598.0622773091382</v>
      </c>
      <c r="E14" s="383">
        <f>SUM(E11:E13)</f>
        <v>1291.8605255328785</v>
      </c>
      <c r="F14" s="353"/>
      <c r="G14" s="356">
        <f>SUM(G11:G13)</f>
        <v>0</v>
      </c>
      <c r="H14" s="385">
        <f>SUM(H11:H13)</f>
        <v>1875350.8628985612</v>
      </c>
      <c r="I14" s="356">
        <f>SUM(I11:I13)</f>
        <v>1875350.8628985612</v>
      </c>
      <c r="J14" s="198"/>
    </row>
    <row r="15" spans="1:10" thickBot="1" x14ac:dyDescent="0.25">
      <c r="A15" s="337"/>
      <c r="B15" s="351"/>
      <c r="C15" s="337"/>
      <c r="D15" s="347"/>
      <c r="E15" s="347"/>
      <c r="F15" s="347"/>
      <c r="G15" s="352"/>
      <c r="H15" s="352"/>
      <c r="I15" s="352"/>
    </row>
    <row r="16" spans="1:10" s="199" customFormat="1" ht="30" customHeight="1" thickBot="1" x14ac:dyDescent="0.3">
      <c r="A16" s="206" t="s">
        <v>680</v>
      </c>
      <c r="B16" s="378" t="s">
        <v>1</v>
      </c>
      <c r="C16" s="379" t="s">
        <v>1</v>
      </c>
      <c r="D16" s="379" t="s">
        <v>1</v>
      </c>
      <c r="E16" s="379" t="s">
        <v>1</v>
      </c>
      <c r="F16" s="359"/>
      <c r="G16" s="360">
        <f>G8+G14</f>
        <v>0</v>
      </c>
      <c r="H16" s="386">
        <f>H8+H14</f>
        <v>1875350.8628985612</v>
      </c>
      <c r="I16" s="361">
        <f>I8+I14</f>
        <v>1875350.8628985612</v>
      </c>
    </row>
    <row r="17" spans="1:9" ht="16.5" customHeight="1" thickBot="1" x14ac:dyDescent="0.25">
      <c r="A17" s="337" t="s">
        <v>1</v>
      </c>
      <c r="B17" s="351" t="s">
        <v>1</v>
      </c>
      <c r="C17" s="337" t="s">
        <v>1</v>
      </c>
      <c r="D17" s="347" t="s">
        <v>1</v>
      </c>
      <c r="E17" s="347" t="s">
        <v>1</v>
      </c>
      <c r="F17" s="347" t="s">
        <v>1</v>
      </c>
      <c r="G17" s="352" t="s">
        <v>1</v>
      </c>
      <c r="H17" s="352" t="s">
        <v>1</v>
      </c>
      <c r="I17" s="352" t="s">
        <v>1</v>
      </c>
    </row>
    <row r="18" spans="1:9" s="199" customFormat="1" ht="30" customHeight="1" thickBot="1" x14ac:dyDescent="0.3">
      <c r="A18" s="206" t="s">
        <v>681</v>
      </c>
      <c r="B18" s="378" t="s">
        <v>1</v>
      </c>
      <c r="C18" s="379" t="s">
        <v>1</v>
      </c>
      <c r="D18" s="379" t="s">
        <v>1</v>
      </c>
      <c r="E18" s="379" t="s">
        <v>1</v>
      </c>
      <c r="F18" s="359"/>
      <c r="G18" s="360"/>
      <c r="H18" s="386"/>
      <c r="I18" s="361"/>
    </row>
    <row r="19" spans="1:9" s="199" customFormat="1" ht="16.5" customHeight="1" thickBot="1" x14ac:dyDescent="0.3">
      <c r="A19" s="336" t="s">
        <v>1</v>
      </c>
      <c r="B19" s="403" t="s">
        <v>1</v>
      </c>
      <c r="C19" s="336" t="s">
        <v>1</v>
      </c>
      <c r="D19" s="350" t="s">
        <v>1</v>
      </c>
      <c r="E19" s="350" t="s">
        <v>1</v>
      </c>
      <c r="F19" s="350" t="s">
        <v>1</v>
      </c>
      <c r="G19" s="409" t="s">
        <v>1</v>
      </c>
      <c r="H19" s="409" t="s">
        <v>1</v>
      </c>
      <c r="I19" s="409" t="s">
        <v>1</v>
      </c>
    </row>
    <row r="20" spans="1:9" s="199" customFormat="1" ht="30" customHeight="1" thickBot="1" x14ac:dyDescent="0.3">
      <c r="A20" s="206" t="s">
        <v>682</v>
      </c>
      <c r="B20" s="378" t="s">
        <v>1</v>
      </c>
      <c r="C20" s="379" t="s">
        <v>1</v>
      </c>
      <c r="D20" s="379" t="s">
        <v>1</v>
      </c>
      <c r="E20" s="379" t="s">
        <v>1</v>
      </c>
      <c r="F20" s="359"/>
      <c r="G20" s="360"/>
      <c r="H20" s="386"/>
      <c r="I20" s="361"/>
    </row>
    <row r="21" spans="1:9" ht="16.5" customHeight="1" x14ac:dyDescent="0.2">
      <c r="A21" s="337" t="s">
        <v>1</v>
      </c>
      <c r="B21" s="351" t="s">
        <v>1</v>
      </c>
      <c r="C21" s="337" t="s">
        <v>1</v>
      </c>
      <c r="D21" s="347" t="s">
        <v>1</v>
      </c>
      <c r="E21" s="347" t="s">
        <v>1</v>
      </c>
      <c r="F21" s="347" t="s">
        <v>1</v>
      </c>
      <c r="G21" s="352" t="s">
        <v>1</v>
      </c>
      <c r="H21" s="352" t="s">
        <v>1</v>
      </c>
      <c r="I21" s="352" t="s">
        <v>1</v>
      </c>
    </row>
    <row r="22" spans="1:9" x14ac:dyDescent="0.2">
      <c r="A22" s="207"/>
    </row>
    <row r="23" spans="1:9" x14ac:dyDescent="0.2">
      <c r="A23" s="207"/>
    </row>
    <row r="24" spans="1:9" x14ac:dyDescent="0.2">
      <c r="A24" s="207"/>
    </row>
    <row r="25" spans="1:9" x14ac:dyDescent="0.2">
      <c r="A25" s="207"/>
    </row>
    <row r="26" spans="1:9" x14ac:dyDescent="0.2">
      <c r="A26" s="207"/>
    </row>
    <row r="27" spans="1:9" x14ac:dyDescent="0.2">
      <c r="A27" s="207"/>
    </row>
    <row r="28" spans="1:9" x14ac:dyDescent="0.2">
      <c r="A28" s="207"/>
    </row>
    <row r="29" spans="1:9" x14ac:dyDescent="0.2">
      <c r="A29" s="207"/>
    </row>
    <row r="30" spans="1:9" x14ac:dyDescent="0.2">
      <c r="A30" s="207"/>
    </row>
    <row r="31" spans="1:9" x14ac:dyDescent="0.2">
      <c r="A31" s="207"/>
    </row>
    <row r="32" spans="1:9" x14ac:dyDescent="0.2">
      <c r="A32" s="207"/>
    </row>
    <row r="33" spans="1:6" s="363" customFormat="1" x14ac:dyDescent="0.2">
      <c r="A33" s="207"/>
      <c r="B33" s="362"/>
      <c r="C33" s="2"/>
      <c r="D33" s="72"/>
      <c r="E33" s="72"/>
      <c r="F33" s="72"/>
    </row>
    <row r="34" spans="1:6" s="363" customFormat="1" x14ac:dyDescent="0.2">
      <c r="A34" s="207"/>
      <c r="B34" s="362"/>
      <c r="C34" s="2"/>
      <c r="D34" s="72"/>
      <c r="E34" s="72"/>
      <c r="F34" s="72"/>
    </row>
    <row r="35" spans="1:6" s="363" customFormat="1" x14ac:dyDescent="0.2">
      <c r="A35" s="207"/>
      <c r="B35" s="362"/>
      <c r="C35" s="2"/>
      <c r="D35" s="72"/>
      <c r="E35" s="72"/>
      <c r="F35" s="72"/>
    </row>
    <row r="36" spans="1:6" s="363" customFormat="1" x14ac:dyDescent="0.2">
      <c r="A36" s="207"/>
      <c r="B36" s="362"/>
      <c r="C36" s="2"/>
      <c r="D36" s="72"/>
      <c r="E36" s="72"/>
      <c r="F36" s="72"/>
    </row>
    <row r="37" spans="1:6" s="363" customFormat="1" x14ac:dyDescent="0.2">
      <c r="A37" s="207"/>
      <c r="B37" s="362"/>
      <c r="C37" s="2"/>
      <c r="D37" s="72"/>
      <c r="E37" s="72"/>
      <c r="F37" s="72"/>
    </row>
    <row r="38" spans="1:6" s="363" customFormat="1" x14ac:dyDescent="0.2">
      <c r="A38" s="207"/>
      <c r="B38" s="362"/>
      <c r="C38" s="2"/>
      <c r="D38" s="72"/>
      <c r="E38" s="72"/>
      <c r="F38" s="72"/>
    </row>
    <row r="39" spans="1:6" s="363" customFormat="1" x14ac:dyDescent="0.2">
      <c r="A39" s="207"/>
      <c r="B39" s="362"/>
      <c r="C39" s="2"/>
      <c r="D39" s="72"/>
      <c r="E39" s="72"/>
      <c r="F39" s="72"/>
    </row>
    <row r="40" spans="1:6" s="363" customFormat="1" x14ac:dyDescent="0.2">
      <c r="A40" s="207"/>
      <c r="B40" s="362"/>
      <c r="C40" s="2"/>
      <c r="D40" s="72"/>
      <c r="E40" s="72"/>
      <c r="F40" s="72"/>
    </row>
    <row r="41" spans="1:6" s="363" customFormat="1" x14ac:dyDescent="0.2">
      <c r="A41" s="207"/>
      <c r="B41" s="362"/>
      <c r="C41" s="2"/>
      <c r="D41" s="72"/>
      <c r="E41" s="72"/>
      <c r="F41" s="72"/>
    </row>
    <row r="42" spans="1:6" s="363" customFormat="1" x14ac:dyDescent="0.2">
      <c r="A42" s="207"/>
      <c r="B42" s="362"/>
      <c r="C42" s="2"/>
      <c r="D42" s="72"/>
      <c r="E42" s="72"/>
      <c r="F42" s="72"/>
    </row>
    <row r="43" spans="1:6" s="363" customFormat="1" x14ac:dyDescent="0.2">
      <c r="A43" s="207"/>
      <c r="B43" s="362"/>
      <c r="C43" s="2"/>
      <c r="D43" s="72"/>
      <c r="E43" s="72"/>
      <c r="F43" s="72"/>
    </row>
    <row r="44" spans="1:6" s="363" customFormat="1" x14ac:dyDescent="0.2">
      <c r="A44" s="207"/>
      <c r="B44" s="362"/>
      <c r="C44" s="2"/>
      <c r="D44" s="72"/>
      <c r="E44" s="72"/>
      <c r="F44" s="72"/>
    </row>
    <row r="45" spans="1:6" s="363" customFormat="1" x14ac:dyDescent="0.2">
      <c r="A45" s="207"/>
      <c r="B45" s="362"/>
      <c r="C45" s="2"/>
      <c r="D45" s="72"/>
      <c r="E45" s="72"/>
      <c r="F45" s="72"/>
    </row>
    <row r="46" spans="1:6" s="363" customFormat="1" x14ac:dyDescent="0.2">
      <c r="A46" s="207"/>
      <c r="B46" s="362"/>
      <c r="C46" s="2"/>
      <c r="D46" s="72"/>
      <c r="E46" s="72"/>
      <c r="F46" s="72"/>
    </row>
    <row r="47" spans="1:6" s="363" customFormat="1" x14ac:dyDescent="0.2">
      <c r="A47" s="207"/>
      <c r="B47" s="362"/>
      <c r="C47" s="2"/>
      <c r="D47" s="72"/>
      <c r="E47" s="72"/>
      <c r="F47" s="72"/>
    </row>
    <row r="48" spans="1:6" s="363" customFormat="1" x14ac:dyDescent="0.2">
      <c r="A48" s="207"/>
      <c r="B48" s="362"/>
      <c r="C48" s="2"/>
      <c r="D48" s="72"/>
      <c r="E48" s="72"/>
      <c r="F48" s="72"/>
    </row>
    <row r="49" spans="1:6" s="363" customFormat="1" x14ac:dyDescent="0.2">
      <c r="A49" s="207"/>
      <c r="B49" s="362"/>
      <c r="C49" s="2"/>
      <c r="D49" s="72"/>
      <c r="E49" s="72"/>
      <c r="F49" s="72"/>
    </row>
    <row r="50" spans="1:6" s="363" customFormat="1" x14ac:dyDescent="0.2">
      <c r="A50" s="207"/>
      <c r="B50" s="362"/>
      <c r="C50" s="2"/>
      <c r="D50" s="72"/>
      <c r="E50" s="72"/>
      <c r="F50" s="72"/>
    </row>
    <row r="51" spans="1:6" s="363" customFormat="1" x14ac:dyDescent="0.2">
      <c r="A51" s="207"/>
      <c r="B51" s="362"/>
      <c r="C51" s="2"/>
      <c r="D51" s="72"/>
      <c r="E51" s="72"/>
      <c r="F51" s="72"/>
    </row>
    <row r="52" spans="1:6" s="363" customFormat="1" x14ac:dyDescent="0.2">
      <c r="A52" s="207"/>
      <c r="B52" s="362"/>
      <c r="C52" s="2"/>
      <c r="D52" s="72"/>
      <c r="E52" s="72"/>
      <c r="F52" s="72"/>
    </row>
    <row r="53" spans="1:6" s="363" customFormat="1" x14ac:dyDescent="0.2">
      <c r="A53" s="207"/>
      <c r="B53" s="362"/>
      <c r="C53" s="2"/>
      <c r="D53" s="72"/>
      <c r="E53" s="72"/>
      <c r="F53" s="72"/>
    </row>
    <row r="54" spans="1:6" s="363" customFormat="1" x14ac:dyDescent="0.2">
      <c r="A54" s="207"/>
      <c r="B54" s="362"/>
      <c r="C54" s="2"/>
      <c r="D54" s="72"/>
      <c r="E54" s="72"/>
      <c r="F54" s="72"/>
    </row>
    <row r="55" spans="1:6" s="363" customFormat="1" x14ac:dyDescent="0.2">
      <c r="A55" s="207"/>
      <c r="B55" s="362"/>
      <c r="C55" s="2"/>
      <c r="D55" s="72"/>
      <c r="E55" s="72"/>
      <c r="F55" s="72"/>
    </row>
    <row r="56" spans="1:6" s="363" customFormat="1" x14ac:dyDescent="0.2">
      <c r="A56" s="207"/>
      <c r="B56" s="362"/>
      <c r="C56" s="2"/>
      <c r="D56" s="72"/>
      <c r="E56" s="72"/>
      <c r="F56" s="72"/>
    </row>
    <row r="57" spans="1:6" s="363" customFormat="1" x14ac:dyDescent="0.2">
      <c r="A57" s="207"/>
      <c r="B57" s="362"/>
      <c r="C57" s="2"/>
      <c r="D57" s="72"/>
      <c r="E57" s="72"/>
      <c r="F57" s="72"/>
    </row>
    <row r="58" spans="1:6" s="363" customFormat="1" x14ac:dyDescent="0.2">
      <c r="A58" s="207"/>
      <c r="B58" s="362"/>
      <c r="C58" s="2"/>
      <c r="D58" s="72"/>
      <c r="E58" s="72"/>
      <c r="F58" s="72"/>
    </row>
    <row r="59" spans="1:6" s="363" customFormat="1" x14ac:dyDescent="0.2">
      <c r="A59" s="207"/>
      <c r="B59" s="362"/>
      <c r="C59" s="2"/>
      <c r="D59" s="72"/>
      <c r="E59" s="72"/>
      <c r="F59" s="72"/>
    </row>
    <row r="60" spans="1:6" s="363" customFormat="1" x14ac:dyDescent="0.2">
      <c r="A60" s="207"/>
      <c r="B60" s="362"/>
      <c r="C60" s="2"/>
      <c r="D60" s="72"/>
      <c r="E60" s="72"/>
      <c r="F60" s="72"/>
    </row>
    <row r="61" spans="1:6" s="363" customFormat="1" x14ac:dyDescent="0.2">
      <c r="A61" s="207"/>
      <c r="B61" s="362"/>
      <c r="C61" s="2"/>
      <c r="D61" s="72"/>
      <c r="E61" s="72"/>
      <c r="F61" s="72"/>
    </row>
    <row r="62" spans="1:6" s="363" customFormat="1" x14ac:dyDescent="0.2">
      <c r="A62" s="207"/>
      <c r="B62" s="362"/>
      <c r="C62" s="2"/>
      <c r="D62" s="72"/>
      <c r="E62" s="72"/>
      <c r="F62" s="72"/>
    </row>
    <row r="63" spans="1:6" s="363" customFormat="1" x14ac:dyDescent="0.2">
      <c r="A63" s="207"/>
      <c r="B63" s="362"/>
      <c r="C63" s="2"/>
      <c r="D63" s="72"/>
      <c r="E63" s="72"/>
      <c r="F63" s="72"/>
    </row>
    <row r="64" spans="1:6" s="363" customFormat="1" x14ac:dyDescent="0.2">
      <c r="A64" s="207"/>
      <c r="B64" s="362"/>
      <c r="C64" s="2"/>
      <c r="D64" s="72"/>
      <c r="E64" s="72"/>
      <c r="F64" s="72"/>
    </row>
    <row r="65" spans="1:6" s="363" customFormat="1" x14ac:dyDescent="0.2">
      <c r="A65" s="207"/>
      <c r="B65" s="362"/>
      <c r="C65" s="2"/>
      <c r="D65" s="72"/>
      <c r="E65" s="72"/>
      <c r="F65" s="72"/>
    </row>
    <row r="66" spans="1:6" s="363" customFormat="1" x14ac:dyDescent="0.2">
      <c r="A66" s="207"/>
      <c r="B66" s="362"/>
      <c r="C66" s="2"/>
      <c r="D66" s="72"/>
      <c r="E66" s="72"/>
      <c r="F66" s="72"/>
    </row>
    <row r="67" spans="1:6" s="363" customFormat="1" x14ac:dyDescent="0.2">
      <c r="A67" s="207"/>
      <c r="B67" s="362"/>
      <c r="C67" s="2"/>
      <c r="D67" s="72"/>
      <c r="E67" s="72"/>
      <c r="F67" s="72"/>
    </row>
    <row r="68" spans="1:6" s="363" customFormat="1" x14ac:dyDescent="0.2">
      <c r="A68" s="207"/>
      <c r="B68" s="362"/>
      <c r="C68" s="2"/>
      <c r="D68" s="72"/>
      <c r="E68" s="72"/>
      <c r="F68" s="72"/>
    </row>
    <row r="69" spans="1:6" s="363" customFormat="1" x14ac:dyDescent="0.2">
      <c r="A69" s="207"/>
      <c r="B69" s="362"/>
      <c r="C69" s="2"/>
      <c r="D69" s="72"/>
      <c r="E69" s="72"/>
      <c r="F69" s="72"/>
    </row>
    <row r="70" spans="1:6" s="363" customFormat="1" x14ac:dyDescent="0.2">
      <c r="A70" s="207"/>
      <c r="B70" s="362"/>
      <c r="C70" s="2"/>
      <c r="D70" s="72"/>
      <c r="E70" s="72"/>
      <c r="F70" s="72"/>
    </row>
    <row r="71" spans="1:6" s="363" customFormat="1" x14ac:dyDescent="0.2">
      <c r="A71" s="207"/>
      <c r="B71" s="362"/>
      <c r="C71" s="2"/>
      <c r="D71" s="72"/>
      <c r="E71" s="72"/>
      <c r="F71" s="72"/>
    </row>
    <row r="72" spans="1:6" s="363" customFormat="1" x14ac:dyDescent="0.2">
      <c r="A72" s="207"/>
      <c r="B72" s="362"/>
      <c r="C72" s="2"/>
      <c r="D72" s="72"/>
      <c r="E72" s="72"/>
      <c r="F72" s="72"/>
    </row>
    <row r="73" spans="1:6" s="363" customFormat="1" x14ac:dyDescent="0.2">
      <c r="A73" s="207"/>
      <c r="B73" s="362"/>
      <c r="C73" s="2"/>
      <c r="D73" s="72"/>
      <c r="E73" s="72"/>
      <c r="F73" s="72"/>
    </row>
    <row r="74" spans="1:6" s="363" customFormat="1" x14ac:dyDescent="0.2">
      <c r="A74" s="207"/>
      <c r="B74" s="362"/>
      <c r="C74" s="2"/>
      <c r="D74" s="72"/>
      <c r="E74" s="72"/>
      <c r="F74" s="72"/>
    </row>
    <row r="75" spans="1:6" s="363" customFormat="1" x14ac:dyDescent="0.2">
      <c r="A75" s="207"/>
      <c r="B75" s="362"/>
      <c r="C75" s="2"/>
      <c r="D75" s="72"/>
      <c r="E75" s="72"/>
      <c r="F75" s="72"/>
    </row>
    <row r="76" spans="1:6" s="363" customFormat="1" x14ac:dyDescent="0.2">
      <c r="A76" s="207"/>
      <c r="B76" s="362"/>
      <c r="C76" s="2"/>
      <c r="D76" s="72"/>
      <c r="E76" s="72"/>
      <c r="F76" s="72"/>
    </row>
    <row r="77" spans="1:6" s="363" customFormat="1" x14ac:dyDescent="0.2">
      <c r="A77" s="207"/>
      <c r="B77" s="362"/>
      <c r="C77" s="2"/>
      <c r="D77" s="72"/>
      <c r="E77" s="72"/>
      <c r="F77" s="72"/>
    </row>
    <row r="78" spans="1:6" s="363" customFormat="1" x14ac:dyDescent="0.2">
      <c r="A78" s="207"/>
      <c r="B78" s="362"/>
      <c r="C78" s="2"/>
      <c r="D78" s="72"/>
      <c r="E78" s="72"/>
      <c r="F78" s="72"/>
    </row>
    <row r="79" spans="1:6" s="363" customFormat="1" x14ac:dyDescent="0.2">
      <c r="A79" s="207"/>
      <c r="B79" s="362"/>
      <c r="C79" s="2"/>
      <c r="D79" s="72"/>
      <c r="E79" s="72"/>
      <c r="F79" s="72"/>
    </row>
    <row r="80" spans="1:6" s="363" customFormat="1" x14ac:dyDescent="0.2">
      <c r="A80" s="207"/>
      <c r="B80" s="362"/>
      <c r="C80" s="2"/>
      <c r="D80" s="72"/>
      <c r="E80" s="72"/>
      <c r="F80" s="72"/>
    </row>
    <row r="81" spans="1:6" s="363" customFormat="1" x14ac:dyDescent="0.2">
      <c r="A81" s="207"/>
      <c r="B81" s="362"/>
      <c r="C81" s="2"/>
      <c r="D81" s="72"/>
      <c r="E81" s="72"/>
      <c r="F81" s="72"/>
    </row>
    <row r="82" spans="1:6" s="363" customFormat="1" x14ac:dyDescent="0.2">
      <c r="A82" s="207"/>
      <c r="B82" s="362"/>
      <c r="C82" s="2"/>
      <c r="D82" s="72"/>
      <c r="E82" s="72"/>
      <c r="F82" s="72"/>
    </row>
    <row r="83" spans="1:6" s="363" customFormat="1" x14ac:dyDescent="0.2">
      <c r="A83" s="207"/>
      <c r="B83" s="362"/>
      <c r="C83" s="2"/>
      <c r="D83" s="72"/>
      <c r="E83" s="72"/>
      <c r="F83" s="72"/>
    </row>
    <row r="84" spans="1:6" s="363" customFormat="1" x14ac:dyDescent="0.2">
      <c r="A84" s="207"/>
      <c r="B84" s="362"/>
      <c r="C84" s="2"/>
      <c r="D84" s="72"/>
      <c r="E84" s="72"/>
      <c r="F84" s="72"/>
    </row>
    <row r="85" spans="1:6" s="363" customFormat="1" x14ac:dyDescent="0.2">
      <c r="A85" s="207"/>
      <c r="B85" s="362"/>
      <c r="C85" s="2"/>
      <c r="D85" s="72"/>
      <c r="E85" s="72"/>
      <c r="F85" s="72"/>
    </row>
    <row r="86" spans="1:6" s="363" customFormat="1" x14ac:dyDescent="0.2">
      <c r="A86" s="207"/>
      <c r="B86" s="362"/>
      <c r="C86" s="2"/>
      <c r="D86" s="72"/>
      <c r="E86" s="72"/>
      <c r="F86" s="72"/>
    </row>
    <row r="87" spans="1:6" s="363" customFormat="1" x14ac:dyDescent="0.2">
      <c r="A87" s="207"/>
      <c r="B87" s="362"/>
      <c r="C87" s="2"/>
      <c r="D87" s="72"/>
      <c r="E87" s="72"/>
      <c r="F87" s="72"/>
    </row>
    <row r="88" spans="1:6" s="363" customFormat="1" x14ac:dyDescent="0.2">
      <c r="A88" s="207"/>
      <c r="B88" s="362"/>
      <c r="C88" s="2"/>
      <c r="D88" s="72"/>
      <c r="E88" s="72"/>
      <c r="F88" s="72"/>
    </row>
    <row r="89" spans="1:6" s="363" customFormat="1" x14ac:dyDescent="0.2">
      <c r="A89" s="207"/>
      <c r="B89" s="362"/>
      <c r="C89" s="2"/>
      <c r="D89" s="72"/>
      <c r="E89" s="72"/>
      <c r="F89" s="72"/>
    </row>
    <row r="90" spans="1:6" s="363" customFormat="1" x14ac:dyDescent="0.2">
      <c r="A90" s="207"/>
      <c r="B90" s="362"/>
      <c r="C90" s="2"/>
      <c r="D90" s="72"/>
      <c r="E90" s="72"/>
      <c r="F90" s="72"/>
    </row>
    <row r="91" spans="1:6" s="363" customFormat="1" x14ac:dyDescent="0.2">
      <c r="A91" s="207"/>
      <c r="B91" s="362"/>
      <c r="C91" s="2"/>
      <c r="D91" s="72"/>
      <c r="E91" s="72"/>
      <c r="F91" s="72"/>
    </row>
    <row r="92" spans="1:6" s="363" customFormat="1" x14ac:dyDescent="0.2">
      <c r="A92" s="207"/>
      <c r="B92" s="362"/>
      <c r="C92" s="2"/>
      <c r="D92" s="72"/>
      <c r="E92" s="72"/>
      <c r="F92" s="72"/>
    </row>
    <row r="93" spans="1:6" s="363" customFormat="1" x14ac:dyDescent="0.2">
      <c r="A93" s="207"/>
      <c r="B93" s="362"/>
      <c r="C93" s="2"/>
      <c r="D93" s="72"/>
      <c r="E93" s="72"/>
      <c r="F93" s="72"/>
    </row>
    <row r="94" spans="1:6" s="363" customFormat="1" x14ac:dyDescent="0.2">
      <c r="A94" s="207"/>
      <c r="B94" s="362"/>
      <c r="C94" s="2"/>
      <c r="D94" s="72"/>
      <c r="E94" s="72"/>
      <c r="F94" s="72"/>
    </row>
    <row r="95" spans="1:6" s="363" customFormat="1" x14ac:dyDescent="0.2">
      <c r="A95" s="207"/>
      <c r="B95" s="362"/>
      <c r="C95" s="2"/>
      <c r="D95" s="72"/>
      <c r="E95" s="72"/>
      <c r="F95" s="72"/>
    </row>
    <row r="96" spans="1:6" s="363" customFormat="1" x14ac:dyDescent="0.2">
      <c r="A96" s="207"/>
      <c r="B96" s="362"/>
      <c r="C96" s="2"/>
      <c r="D96" s="72"/>
      <c r="E96" s="72"/>
      <c r="F96" s="72"/>
    </row>
    <row r="97" spans="1:6" s="363" customFormat="1" x14ac:dyDescent="0.2">
      <c r="A97" s="207"/>
      <c r="B97" s="362"/>
      <c r="C97" s="2"/>
      <c r="D97" s="72"/>
      <c r="E97" s="72"/>
      <c r="F97" s="72"/>
    </row>
    <row r="98" spans="1:6" s="363" customFormat="1" x14ac:dyDescent="0.2">
      <c r="A98" s="207"/>
      <c r="B98" s="362"/>
      <c r="C98" s="2"/>
      <c r="D98" s="72"/>
      <c r="E98" s="72"/>
      <c r="F98" s="72"/>
    </row>
    <row r="99" spans="1:6" s="363" customFormat="1" x14ac:dyDescent="0.2">
      <c r="A99" s="207"/>
      <c r="B99" s="362"/>
      <c r="C99" s="2"/>
      <c r="D99" s="72"/>
      <c r="E99" s="72"/>
      <c r="F99" s="72"/>
    </row>
    <row r="100" spans="1:6" s="363" customFormat="1" x14ac:dyDescent="0.2">
      <c r="A100" s="207"/>
      <c r="B100" s="362"/>
      <c r="C100" s="2"/>
      <c r="D100" s="72"/>
      <c r="E100" s="72"/>
      <c r="F100" s="72"/>
    </row>
    <row r="101" spans="1:6" s="363" customFormat="1" x14ac:dyDescent="0.2">
      <c r="A101" s="207"/>
      <c r="B101" s="362"/>
      <c r="C101" s="2"/>
      <c r="D101" s="72"/>
      <c r="E101" s="72"/>
      <c r="F101" s="72"/>
    </row>
    <row r="102" spans="1:6" s="363" customFormat="1" x14ac:dyDescent="0.2">
      <c r="A102" s="207"/>
      <c r="B102" s="362"/>
      <c r="C102" s="2"/>
      <c r="D102" s="72"/>
      <c r="E102" s="72"/>
      <c r="F102" s="72"/>
    </row>
    <row r="103" spans="1:6" s="363" customFormat="1" x14ac:dyDescent="0.2">
      <c r="A103" s="207"/>
      <c r="B103" s="362"/>
      <c r="C103" s="2"/>
      <c r="D103" s="72"/>
      <c r="E103" s="72"/>
      <c r="F103" s="72"/>
    </row>
    <row r="104" spans="1:6" s="363" customFormat="1" x14ac:dyDescent="0.2">
      <c r="A104" s="207"/>
      <c r="B104" s="362"/>
      <c r="C104" s="2"/>
      <c r="D104" s="72"/>
      <c r="E104" s="72"/>
      <c r="F104" s="72"/>
    </row>
    <row r="105" spans="1:6" s="363" customFormat="1" x14ac:dyDescent="0.2">
      <c r="A105" s="207"/>
      <c r="B105" s="362"/>
      <c r="C105" s="2"/>
      <c r="D105" s="72"/>
      <c r="E105" s="72"/>
      <c r="F105" s="72"/>
    </row>
    <row r="106" spans="1:6" s="363" customFormat="1" x14ac:dyDescent="0.2">
      <c r="A106" s="207"/>
      <c r="B106" s="362"/>
      <c r="C106" s="2"/>
      <c r="D106" s="72"/>
      <c r="E106" s="72"/>
      <c r="F106" s="72"/>
    </row>
    <row r="107" spans="1:6" s="363" customFormat="1" x14ac:dyDescent="0.2">
      <c r="A107" s="207"/>
      <c r="B107" s="362"/>
      <c r="C107" s="2"/>
      <c r="D107" s="72"/>
      <c r="E107" s="72"/>
      <c r="F107" s="72"/>
    </row>
    <row r="108" spans="1:6" s="363" customFormat="1" x14ac:dyDescent="0.2">
      <c r="A108" s="207"/>
      <c r="B108" s="362"/>
      <c r="C108" s="2"/>
      <c r="D108" s="72"/>
      <c r="E108" s="72"/>
      <c r="F108" s="72"/>
    </row>
    <row r="109" spans="1:6" s="363" customFormat="1" x14ac:dyDescent="0.2">
      <c r="A109" s="207"/>
      <c r="B109" s="362"/>
      <c r="C109" s="2"/>
      <c r="D109" s="72"/>
      <c r="E109" s="72"/>
      <c r="F109" s="72"/>
    </row>
    <row r="110" spans="1:6" s="363" customFormat="1" x14ac:dyDescent="0.2">
      <c r="A110" s="207"/>
      <c r="B110" s="362"/>
      <c r="C110" s="2"/>
      <c r="D110" s="72"/>
      <c r="E110" s="72"/>
      <c r="F110" s="72"/>
    </row>
    <row r="111" spans="1:6" s="363" customFormat="1" x14ac:dyDescent="0.2">
      <c r="A111" s="207"/>
      <c r="B111" s="362"/>
      <c r="C111" s="2"/>
      <c r="D111" s="72"/>
      <c r="E111" s="72"/>
      <c r="F111" s="72"/>
    </row>
    <row r="112" spans="1:6" s="363" customFormat="1" x14ac:dyDescent="0.2">
      <c r="A112" s="207"/>
      <c r="B112" s="362"/>
      <c r="C112" s="2"/>
      <c r="D112" s="72"/>
      <c r="E112" s="72"/>
      <c r="F112" s="72"/>
    </row>
    <row r="113" spans="1:6" s="363" customFormat="1" x14ac:dyDescent="0.2">
      <c r="A113" s="207"/>
      <c r="B113" s="362"/>
      <c r="C113" s="2"/>
      <c r="D113" s="72"/>
      <c r="E113" s="72"/>
      <c r="F113" s="72"/>
    </row>
    <row r="114" spans="1:6" s="363" customFormat="1" x14ac:dyDescent="0.2">
      <c r="A114" s="207"/>
      <c r="B114" s="362"/>
      <c r="C114" s="2"/>
      <c r="D114" s="72"/>
      <c r="E114" s="72"/>
      <c r="F114" s="72"/>
    </row>
    <row r="115" spans="1:6" s="363" customFormat="1" x14ac:dyDescent="0.2">
      <c r="A115" s="207"/>
      <c r="B115" s="362"/>
      <c r="C115" s="2"/>
      <c r="D115" s="72"/>
      <c r="E115" s="72"/>
      <c r="F115" s="72"/>
    </row>
    <row r="116" spans="1:6" s="363" customFormat="1" x14ac:dyDescent="0.2">
      <c r="A116" s="207"/>
      <c r="B116" s="362"/>
      <c r="C116" s="2"/>
      <c r="D116" s="72"/>
      <c r="E116" s="72"/>
      <c r="F116" s="72"/>
    </row>
    <row r="117" spans="1:6" s="363" customFormat="1" x14ac:dyDescent="0.2">
      <c r="A117" s="207"/>
      <c r="B117" s="362"/>
      <c r="C117" s="2"/>
      <c r="D117" s="72"/>
      <c r="E117" s="72"/>
      <c r="F117" s="72"/>
    </row>
    <row r="118" spans="1:6" s="363" customFormat="1" x14ac:dyDescent="0.2">
      <c r="A118" s="207"/>
      <c r="B118" s="362"/>
      <c r="C118" s="2"/>
      <c r="D118" s="72"/>
      <c r="E118" s="72"/>
      <c r="F118" s="72"/>
    </row>
    <row r="119" spans="1:6" s="363" customFormat="1" x14ac:dyDescent="0.2">
      <c r="A119" s="207"/>
      <c r="B119" s="362"/>
      <c r="C119" s="2"/>
      <c r="D119" s="72"/>
      <c r="E119" s="72"/>
      <c r="F119" s="72"/>
    </row>
    <row r="120" spans="1:6" s="363" customFormat="1" x14ac:dyDescent="0.2">
      <c r="A120" s="207"/>
      <c r="B120" s="362"/>
      <c r="C120" s="2"/>
      <c r="D120" s="72"/>
      <c r="E120" s="72"/>
      <c r="F120" s="72"/>
    </row>
    <row r="121" spans="1:6" s="363" customFormat="1" x14ac:dyDescent="0.2">
      <c r="A121" s="207"/>
      <c r="B121" s="362"/>
      <c r="C121" s="2"/>
      <c r="D121" s="72"/>
      <c r="E121" s="72"/>
      <c r="F121" s="72"/>
    </row>
    <row r="122" spans="1:6" s="363" customFormat="1" x14ac:dyDescent="0.2">
      <c r="A122" s="207"/>
      <c r="B122" s="362"/>
      <c r="C122" s="2"/>
      <c r="D122" s="72"/>
      <c r="E122" s="72"/>
      <c r="F122" s="72"/>
    </row>
    <row r="123" spans="1:6" s="363" customFormat="1" x14ac:dyDescent="0.2">
      <c r="A123" s="207"/>
      <c r="B123" s="362"/>
      <c r="C123" s="2"/>
      <c r="D123" s="72"/>
      <c r="E123" s="72"/>
      <c r="F123" s="72"/>
    </row>
    <row r="124" spans="1:6" s="363" customFormat="1" x14ac:dyDescent="0.2">
      <c r="A124" s="207"/>
      <c r="B124" s="362"/>
      <c r="C124" s="2"/>
      <c r="D124" s="72"/>
      <c r="E124" s="72"/>
      <c r="F124" s="72"/>
    </row>
    <row r="125" spans="1:6" s="363" customFormat="1" x14ac:dyDescent="0.2">
      <c r="A125" s="207"/>
      <c r="B125" s="362"/>
      <c r="C125" s="2"/>
      <c r="D125" s="72"/>
      <c r="E125" s="72"/>
      <c r="F125" s="72"/>
    </row>
    <row r="126" spans="1:6" s="363" customFormat="1" x14ac:dyDescent="0.2">
      <c r="A126" s="207"/>
      <c r="B126" s="362"/>
      <c r="C126" s="2"/>
      <c r="D126" s="72"/>
      <c r="E126" s="72"/>
      <c r="F126" s="72"/>
    </row>
    <row r="127" spans="1:6" s="363" customFormat="1" x14ac:dyDescent="0.2">
      <c r="A127" s="207"/>
      <c r="B127" s="362"/>
      <c r="C127" s="2"/>
      <c r="D127" s="72"/>
      <c r="E127" s="72"/>
      <c r="F127" s="72"/>
    </row>
    <row r="128" spans="1:6" s="363" customFormat="1" x14ac:dyDescent="0.2">
      <c r="A128" s="207"/>
      <c r="B128" s="362"/>
      <c r="C128" s="2"/>
      <c r="D128" s="72"/>
      <c r="E128" s="72"/>
      <c r="F128" s="72"/>
    </row>
    <row r="129" spans="1:6" s="363" customFormat="1" x14ac:dyDescent="0.2">
      <c r="A129" s="207"/>
      <c r="B129" s="362"/>
      <c r="C129" s="2"/>
      <c r="D129" s="72"/>
      <c r="E129" s="72"/>
      <c r="F129" s="72"/>
    </row>
    <row r="130" spans="1:6" s="363" customFormat="1" x14ac:dyDescent="0.2">
      <c r="A130" s="207"/>
      <c r="B130" s="362"/>
      <c r="C130" s="2"/>
      <c r="D130" s="72"/>
      <c r="E130" s="72"/>
      <c r="F130" s="72"/>
    </row>
    <row r="131" spans="1:6" s="363" customFormat="1" x14ac:dyDescent="0.2">
      <c r="A131" s="207"/>
      <c r="B131" s="362"/>
      <c r="C131" s="2"/>
      <c r="D131" s="72"/>
      <c r="E131" s="72"/>
      <c r="F131" s="72"/>
    </row>
    <row r="132" spans="1:6" s="363" customFormat="1" x14ac:dyDescent="0.2">
      <c r="A132" s="207"/>
      <c r="B132" s="362"/>
      <c r="C132" s="2"/>
      <c r="D132" s="72"/>
      <c r="E132" s="72"/>
      <c r="F132" s="72"/>
    </row>
    <row r="133" spans="1:6" s="363" customFormat="1" x14ac:dyDescent="0.2">
      <c r="A133" s="207"/>
      <c r="B133" s="362"/>
      <c r="C133" s="2"/>
      <c r="D133" s="72"/>
      <c r="E133" s="72"/>
      <c r="F133" s="72"/>
    </row>
    <row r="134" spans="1:6" s="363" customFormat="1" x14ac:dyDescent="0.2">
      <c r="A134" s="207"/>
      <c r="B134" s="362"/>
      <c r="C134" s="2"/>
      <c r="D134" s="72"/>
      <c r="E134" s="72"/>
      <c r="F134" s="72"/>
    </row>
    <row r="135" spans="1:6" s="363" customFormat="1" x14ac:dyDescent="0.2">
      <c r="A135" s="207"/>
      <c r="B135" s="362"/>
      <c r="C135" s="2"/>
      <c r="D135" s="72"/>
      <c r="E135" s="72"/>
      <c r="F135" s="72"/>
    </row>
    <row r="136" spans="1:6" s="363" customFormat="1" x14ac:dyDescent="0.2">
      <c r="A136" s="207"/>
      <c r="B136" s="362"/>
      <c r="C136" s="2"/>
      <c r="D136" s="72"/>
      <c r="E136" s="72"/>
      <c r="F136" s="72"/>
    </row>
    <row r="137" spans="1:6" s="363" customFormat="1" x14ac:dyDescent="0.2">
      <c r="A137" s="207"/>
      <c r="B137" s="362"/>
      <c r="C137" s="2"/>
      <c r="D137" s="72"/>
      <c r="E137" s="72"/>
      <c r="F137" s="72"/>
    </row>
    <row r="138" spans="1:6" s="363" customFormat="1" x14ac:dyDescent="0.2">
      <c r="A138" s="207"/>
      <c r="B138" s="362"/>
      <c r="C138" s="2"/>
      <c r="D138" s="72"/>
      <c r="E138" s="72"/>
      <c r="F138" s="72"/>
    </row>
    <row r="139" spans="1:6" s="363" customFormat="1" x14ac:dyDescent="0.2">
      <c r="A139" s="207"/>
      <c r="B139" s="362"/>
      <c r="C139" s="2"/>
      <c r="D139" s="72"/>
      <c r="E139" s="72"/>
      <c r="F139" s="72"/>
    </row>
    <row r="140" spans="1:6" s="363" customFormat="1" x14ac:dyDescent="0.2">
      <c r="A140" s="207"/>
      <c r="B140" s="362"/>
      <c r="C140" s="2"/>
      <c r="D140" s="72"/>
      <c r="E140" s="72"/>
      <c r="F140" s="72"/>
    </row>
    <row r="141" spans="1:6" s="363" customFormat="1" x14ac:dyDescent="0.2">
      <c r="A141" s="207"/>
      <c r="B141" s="362"/>
      <c r="C141" s="2"/>
      <c r="D141" s="72"/>
      <c r="E141" s="72"/>
      <c r="F141" s="72"/>
    </row>
    <row r="142" spans="1:6" s="363" customFormat="1" x14ac:dyDescent="0.2">
      <c r="A142" s="207"/>
      <c r="B142" s="362"/>
      <c r="C142" s="2"/>
      <c r="D142" s="72"/>
      <c r="E142" s="72"/>
      <c r="F142" s="72"/>
    </row>
    <row r="143" spans="1:6" s="363" customFormat="1" x14ac:dyDescent="0.2">
      <c r="A143" s="207"/>
      <c r="B143" s="362"/>
      <c r="C143" s="2"/>
      <c r="D143" s="72"/>
      <c r="E143" s="72"/>
      <c r="F143" s="72"/>
    </row>
    <row r="144" spans="1:6" s="363" customFormat="1" x14ac:dyDescent="0.2">
      <c r="A144" s="207"/>
      <c r="B144" s="362"/>
      <c r="C144" s="2"/>
      <c r="D144" s="72"/>
      <c r="E144" s="72"/>
      <c r="F144" s="72"/>
    </row>
    <row r="145" spans="1:6" s="363" customFormat="1" x14ac:dyDescent="0.2">
      <c r="A145" s="207"/>
      <c r="B145" s="362"/>
      <c r="C145" s="2"/>
      <c r="D145" s="72"/>
      <c r="E145" s="72"/>
      <c r="F145" s="72"/>
    </row>
    <row r="146" spans="1:6" s="363" customFormat="1" x14ac:dyDescent="0.2">
      <c r="A146" s="207"/>
      <c r="B146" s="362"/>
      <c r="C146" s="2"/>
      <c r="D146" s="72"/>
      <c r="E146" s="72"/>
      <c r="F146" s="72"/>
    </row>
    <row r="147" spans="1:6" s="363" customFormat="1" x14ac:dyDescent="0.2">
      <c r="A147" s="207"/>
      <c r="B147" s="362"/>
      <c r="C147" s="2"/>
      <c r="D147" s="72"/>
      <c r="E147" s="72"/>
      <c r="F147" s="72"/>
    </row>
    <row r="148" spans="1:6" s="363" customFormat="1" x14ac:dyDescent="0.2">
      <c r="A148" s="207"/>
      <c r="B148" s="362"/>
      <c r="C148" s="2"/>
      <c r="D148" s="72"/>
      <c r="E148" s="72"/>
      <c r="F148" s="72"/>
    </row>
    <row r="149" spans="1:6" s="363" customFormat="1" x14ac:dyDescent="0.2">
      <c r="A149" s="207"/>
      <c r="B149" s="362"/>
      <c r="C149" s="2"/>
      <c r="D149" s="72"/>
      <c r="E149" s="72"/>
      <c r="F149" s="72"/>
    </row>
    <row r="150" spans="1:6" s="363" customFormat="1" x14ac:dyDescent="0.2">
      <c r="A150" s="207"/>
      <c r="B150" s="362"/>
      <c r="C150" s="2"/>
      <c r="D150" s="72"/>
      <c r="E150" s="72"/>
      <c r="F150" s="72"/>
    </row>
    <row r="151" spans="1:6" s="363" customFormat="1" x14ac:dyDescent="0.2">
      <c r="A151" s="207"/>
      <c r="B151" s="362"/>
      <c r="C151" s="2"/>
      <c r="D151" s="72"/>
      <c r="E151" s="72"/>
      <c r="F151" s="72"/>
    </row>
    <row r="152" spans="1:6" s="363" customFormat="1" x14ac:dyDescent="0.2">
      <c r="A152" s="207"/>
      <c r="B152" s="362"/>
      <c r="C152" s="2"/>
      <c r="D152" s="72"/>
      <c r="E152" s="72"/>
      <c r="F152" s="72"/>
    </row>
    <row r="153" spans="1:6" s="363" customFormat="1" x14ac:dyDescent="0.2">
      <c r="A153" s="207"/>
      <c r="B153" s="362"/>
      <c r="C153" s="2"/>
      <c r="D153" s="72"/>
      <c r="E153" s="72"/>
      <c r="F153" s="72"/>
    </row>
    <row r="154" spans="1:6" s="363" customFormat="1" x14ac:dyDescent="0.2">
      <c r="A154" s="207"/>
      <c r="B154" s="362"/>
      <c r="C154" s="2"/>
      <c r="D154" s="72"/>
      <c r="E154" s="72"/>
      <c r="F154" s="72"/>
    </row>
    <row r="155" spans="1:6" s="363" customFormat="1" x14ac:dyDescent="0.2">
      <c r="A155" s="207"/>
      <c r="B155" s="362"/>
      <c r="C155" s="2"/>
      <c r="D155" s="72"/>
      <c r="E155" s="72"/>
      <c r="F155" s="72"/>
    </row>
    <row r="156" spans="1:6" s="363" customFormat="1" x14ac:dyDescent="0.2">
      <c r="A156" s="207"/>
      <c r="B156" s="362"/>
      <c r="C156" s="2"/>
      <c r="D156" s="72"/>
      <c r="E156" s="72"/>
      <c r="F156" s="72"/>
    </row>
    <row r="157" spans="1:6" s="363" customFormat="1" x14ac:dyDescent="0.2">
      <c r="A157" s="207"/>
      <c r="B157" s="362"/>
      <c r="C157" s="2"/>
      <c r="D157" s="72"/>
      <c r="E157" s="72"/>
      <c r="F157" s="72"/>
    </row>
    <row r="158" spans="1:6" s="363" customFormat="1" x14ac:dyDescent="0.2">
      <c r="A158" s="207"/>
      <c r="B158" s="362"/>
      <c r="C158" s="2"/>
      <c r="D158" s="72"/>
      <c r="E158" s="72"/>
      <c r="F158" s="72"/>
    </row>
    <row r="159" spans="1:6" s="363" customFormat="1" x14ac:dyDescent="0.2">
      <c r="A159" s="207"/>
      <c r="B159" s="362"/>
      <c r="C159" s="2"/>
      <c r="D159" s="72"/>
      <c r="E159" s="72"/>
      <c r="F159" s="72"/>
    </row>
    <row r="160" spans="1:6" s="363" customFormat="1" x14ac:dyDescent="0.2">
      <c r="A160" s="207"/>
      <c r="B160" s="362"/>
      <c r="C160" s="2"/>
      <c r="D160" s="72"/>
      <c r="E160" s="72"/>
      <c r="F160" s="72"/>
    </row>
    <row r="161" spans="1:6" s="363" customFormat="1" x14ac:dyDescent="0.2">
      <c r="A161" s="207"/>
      <c r="B161" s="362"/>
      <c r="C161" s="2"/>
      <c r="D161" s="72"/>
      <c r="E161" s="72"/>
      <c r="F161" s="72"/>
    </row>
    <row r="162" spans="1:6" s="363" customFormat="1" x14ac:dyDescent="0.2">
      <c r="A162" s="207"/>
      <c r="B162" s="362"/>
      <c r="C162" s="2"/>
      <c r="D162" s="72"/>
      <c r="E162" s="72"/>
      <c r="F162" s="72"/>
    </row>
    <row r="163" spans="1:6" s="363" customFormat="1" x14ac:dyDescent="0.2">
      <c r="A163" s="207"/>
      <c r="B163" s="362"/>
      <c r="C163" s="2"/>
      <c r="D163" s="72"/>
      <c r="E163" s="72"/>
      <c r="F163" s="72"/>
    </row>
    <row r="164" spans="1:6" s="363" customFormat="1" x14ac:dyDescent="0.2">
      <c r="A164" s="207"/>
      <c r="B164" s="362"/>
      <c r="C164" s="2"/>
      <c r="D164" s="72"/>
      <c r="E164" s="72"/>
      <c r="F164" s="72"/>
    </row>
    <row r="165" spans="1:6" s="363" customFormat="1" x14ac:dyDescent="0.2">
      <c r="A165" s="207"/>
      <c r="B165" s="362"/>
      <c r="C165" s="2"/>
      <c r="D165" s="72"/>
      <c r="E165" s="72"/>
      <c r="F165" s="72"/>
    </row>
    <row r="166" spans="1:6" s="363" customFormat="1" x14ac:dyDescent="0.2">
      <c r="A166" s="207"/>
      <c r="B166" s="362"/>
      <c r="C166" s="2"/>
      <c r="D166" s="72"/>
      <c r="E166" s="72"/>
      <c r="F166" s="72"/>
    </row>
    <row r="167" spans="1:6" s="363" customFormat="1" x14ac:dyDescent="0.2">
      <c r="A167" s="207"/>
      <c r="B167" s="362"/>
      <c r="C167" s="2"/>
      <c r="D167" s="72"/>
      <c r="E167" s="72"/>
      <c r="F167" s="72"/>
    </row>
    <row r="168" spans="1:6" s="363" customFormat="1" x14ac:dyDescent="0.2">
      <c r="A168" s="207"/>
      <c r="B168" s="362"/>
      <c r="C168" s="2"/>
      <c r="D168" s="72"/>
      <c r="E168" s="72"/>
      <c r="F168" s="72"/>
    </row>
    <row r="169" spans="1:6" s="363" customFormat="1" x14ac:dyDescent="0.2">
      <c r="A169" s="207"/>
      <c r="B169" s="362"/>
      <c r="C169" s="2"/>
      <c r="D169" s="72"/>
      <c r="E169" s="72"/>
      <c r="F169" s="72"/>
    </row>
    <row r="170" spans="1:6" s="363" customFormat="1" x14ac:dyDescent="0.2">
      <c r="A170" s="207"/>
      <c r="B170" s="362"/>
      <c r="C170" s="2"/>
      <c r="D170" s="72"/>
      <c r="E170" s="72"/>
      <c r="F170" s="72"/>
    </row>
    <row r="171" spans="1:6" s="363" customFormat="1" x14ac:dyDescent="0.2">
      <c r="A171" s="207"/>
      <c r="B171" s="362"/>
      <c r="C171" s="2"/>
      <c r="D171" s="72"/>
      <c r="E171" s="72"/>
      <c r="F171" s="72"/>
    </row>
    <row r="172" spans="1:6" s="363" customFormat="1" x14ac:dyDescent="0.2">
      <c r="A172" s="207"/>
      <c r="B172" s="362"/>
      <c r="C172" s="2"/>
      <c r="D172" s="72"/>
      <c r="E172" s="72"/>
      <c r="F172" s="72"/>
    </row>
    <row r="173" spans="1:6" s="363" customFormat="1" x14ac:dyDescent="0.2">
      <c r="A173" s="207"/>
      <c r="B173" s="362"/>
      <c r="C173" s="2"/>
      <c r="D173" s="72"/>
      <c r="E173" s="72"/>
      <c r="F173" s="72"/>
    </row>
    <row r="174" spans="1:6" s="363" customFormat="1" x14ac:dyDescent="0.2">
      <c r="A174" s="207"/>
      <c r="B174" s="362"/>
      <c r="C174" s="2"/>
      <c r="D174" s="72"/>
      <c r="E174" s="72"/>
      <c r="F174" s="72"/>
    </row>
    <row r="175" spans="1:6" s="363" customFormat="1" x14ac:dyDescent="0.2">
      <c r="A175" s="207"/>
      <c r="B175" s="362"/>
      <c r="C175" s="2"/>
      <c r="D175" s="72"/>
      <c r="E175" s="72"/>
      <c r="F175" s="72"/>
    </row>
    <row r="176" spans="1:6" s="363" customFormat="1" x14ac:dyDescent="0.2">
      <c r="A176" s="207"/>
      <c r="B176" s="362"/>
      <c r="C176" s="2"/>
      <c r="D176" s="72"/>
      <c r="E176" s="72"/>
      <c r="F176" s="72"/>
    </row>
    <row r="177" spans="1:6" s="363" customFormat="1" x14ac:dyDescent="0.2">
      <c r="A177" s="207"/>
      <c r="B177" s="362"/>
      <c r="C177" s="2"/>
      <c r="D177" s="72"/>
      <c r="E177" s="72"/>
      <c r="F177" s="72"/>
    </row>
    <row r="178" spans="1:6" s="363" customFormat="1" x14ac:dyDescent="0.2">
      <c r="A178" s="207"/>
      <c r="B178" s="362"/>
      <c r="C178" s="2"/>
      <c r="D178" s="72"/>
      <c r="E178" s="72"/>
      <c r="F178" s="72"/>
    </row>
    <row r="179" spans="1:6" s="363" customFormat="1" x14ac:dyDescent="0.2">
      <c r="A179" s="207"/>
      <c r="B179" s="362"/>
      <c r="C179" s="2"/>
      <c r="D179" s="72"/>
      <c r="E179" s="72"/>
      <c r="F179" s="72"/>
    </row>
    <row r="180" spans="1:6" s="363" customFormat="1" x14ac:dyDescent="0.2">
      <c r="A180" s="207"/>
      <c r="B180" s="362"/>
      <c r="C180" s="2"/>
      <c r="D180" s="72"/>
      <c r="E180" s="72"/>
      <c r="F180" s="72"/>
    </row>
    <row r="181" spans="1:6" s="363" customFormat="1" x14ac:dyDescent="0.2">
      <c r="A181" s="207"/>
      <c r="B181" s="362"/>
      <c r="C181" s="2"/>
      <c r="D181" s="72"/>
      <c r="E181" s="72"/>
      <c r="F181" s="72"/>
    </row>
    <row r="182" spans="1:6" s="363" customFormat="1" x14ac:dyDescent="0.2">
      <c r="A182" s="207"/>
      <c r="B182" s="362"/>
      <c r="C182" s="2"/>
      <c r="D182" s="72"/>
      <c r="E182" s="72"/>
      <c r="F182" s="72"/>
    </row>
    <row r="183" spans="1:6" s="363" customFormat="1" x14ac:dyDescent="0.2">
      <c r="A183" s="207"/>
      <c r="B183" s="362"/>
      <c r="C183" s="2"/>
      <c r="D183" s="72"/>
      <c r="E183" s="72"/>
      <c r="F183" s="72"/>
    </row>
    <row r="184" spans="1:6" s="363" customFormat="1" x14ac:dyDescent="0.2">
      <c r="A184" s="207"/>
      <c r="B184" s="362"/>
      <c r="C184" s="2"/>
      <c r="D184" s="72"/>
      <c r="E184" s="72"/>
      <c r="F184" s="72"/>
    </row>
    <row r="185" spans="1:6" s="363" customFormat="1" x14ac:dyDescent="0.2">
      <c r="A185" s="207"/>
      <c r="B185" s="362"/>
      <c r="C185" s="2"/>
      <c r="D185" s="72"/>
      <c r="E185" s="72"/>
      <c r="F185" s="72"/>
    </row>
    <row r="186" spans="1:6" s="363" customFormat="1" x14ac:dyDescent="0.2">
      <c r="A186" s="207"/>
      <c r="B186" s="362"/>
      <c r="C186" s="2"/>
      <c r="D186" s="72"/>
      <c r="E186" s="72"/>
      <c r="F186" s="72"/>
    </row>
    <row r="187" spans="1:6" s="363" customFormat="1" x14ac:dyDescent="0.2">
      <c r="A187" s="207"/>
      <c r="B187" s="362"/>
      <c r="C187" s="2"/>
      <c r="D187" s="72"/>
      <c r="E187" s="72"/>
      <c r="F187" s="72"/>
    </row>
    <row r="188" spans="1:6" s="363" customFormat="1" x14ac:dyDescent="0.2">
      <c r="A188" s="207"/>
      <c r="B188" s="362"/>
      <c r="C188" s="2"/>
      <c r="D188" s="72"/>
      <c r="E188" s="72"/>
      <c r="F188" s="72"/>
    </row>
    <row r="189" spans="1:6" s="363" customFormat="1" x14ac:dyDescent="0.2">
      <c r="A189" s="207"/>
      <c r="B189" s="362"/>
      <c r="C189" s="2"/>
      <c r="D189" s="72"/>
      <c r="E189" s="72"/>
      <c r="F189" s="72"/>
    </row>
    <row r="190" spans="1:6" s="363" customFormat="1" x14ac:dyDescent="0.2">
      <c r="A190" s="207"/>
      <c r="B190" s="362"/>
      <c r="C190" s="2"/>
      <c r="D190" s="72"/>
      <c r="E190" s="72"/>
      <c r="F190" s="72"/>
    </row>
    <row r="191" spans="1:6" s="363" customFormat="1" x14ac:dyDescent="0.2">
      <c r="A191" s="207"/>
      <c r="B191" s="362"/>
      <c r="C191" s="2"/>
      <c r="D191" s="72"/>
      <c r="E191" s="72"/>
      <c r="F191" s="72"/>
    </row>
    <row r="192" spans="1:6" s="363" customFormat="1" x14ac:dyDescent="0.2">
      <c r="A192" s="207"/>
      <c r="B192" s="362"/>
      <c r="C192" s="2"/>
      <c r="D192" s="72"/>
      <c r="E192" s="72"/>
      <c r="F192" s="72"/>
    </row>
    <row r="193" spans="1:6" s="363" customFormat="1" x14ac:dyDescent="0.2">
      <c r="A193" s="207"/>
      <c r="B193" s="362"/>
      <c r="C193" s="2"/>
      <c r="D193" s="72"/>
      <c r="E193" s="72"/>
      <c r="F193" s="72"/>
    </row>
    <row r="194" spans="1:6" s="363" customFormat="1" x14ac:dyDescent="0.2">
      <c r="A194" s="207"/>
      <c r="B194" s="362"/>
      <c r="C194" s="2"/>
      <c r="D194" s="72"/>
      <c r="E194" s="72"/>
      <c r="F194" s="72"/>
    </row>
    <row r="195" spans="1:6" s="363" customFormat="1" x14ac:dyDescent="0.2">
      <c r="A195" s="207"/>
      <c r="B195" s="362"/>
      <c r="C195" s="2"/>
      <c r="D195" s="72"/>
      <c r="E195" s="72"/>
      <c r="F195" s="72"/>
    </row>
    <row r="196" spans="1:6" s="363" customFormat="1" x14ac:dyDescent="0.2">
      <c r="A196" s="207"/>
      <c r="B196" s="362"/>
      <c r="C196" s="2"/>
      <c r="D196" s="72"/>
      <c r="E196" s="72"/>
      <c r="F196" s="72"/>
    </row>
    <row r="197" spans="1:6" s="363" customFormat="1" x14ac:dyDescent="0.2">
      <c r="A197" s="207"/>
      <c r="B197" s="362"/>
      <c r="C197" s="2"/>
      <c r="D197" s="72"/>
      <c r="E197" s="72"/>
      <c r="F197" s="72"/>
    </row>
    <row r="198" spans="1:6" s="363" customFormat="1" x14ac:dyDescent="0.2">
      <c r="A198" s="207"/>
      <c r="B198" s="362"/>
      <c r="C198" s="2"/>
      <c r="D198" s="72"/>
      <c r="E198" s="72"/>
      <c r="F198" s="72"/>
    </row>
    <row r="199" spans="1:6" s="363" customFormat="1" x14ac:dyDescent="0.2">
      <c r="A199" s="207"/>
      <c r="B199" s="362"/>
      <c r="C199" s="2"/>
      <c r="D199" s="72"/>
      <c r="E199" s="72"/>
      <c r="F199" s="72"/>
    </row>
    <row r="200" spans="1:6" s="363" customFormat="1" x14ac:dyDescent="0.2">
      <c r="A200" s="207"/>
      <c r="B200" s="362"/>
      <c r="C200" s="2"/>
      <c r="D200" s="72"/>
      <c r="E200" s="72"/>
      <c r="F200" s="72"/>
    </row>
    <row r="201" spans="1:6" s="363" customFormat="1" x14ac:dyDescent="0.2">
      <c r="A201" s="207"/>
      <c r="B201" s="362"/>
      <c r="C201" s="2"/>
      <c r="D201" s="72"/>
      <c r="E201" s="72"/>
      <c r="F201" s="72"/>
    </row>
    <row r="202" spans="1:6" s="363" customFormat="1" x14ac:dyDescent="0.2">
      <c r="A202" s="207"/>
      <c r="B202" s="362"/>
      <c r="C202" s="2"/>
      <c r="D202" s="72"/>
      <c r="E202" s="72"/>
      <c r="F202" s="72"/>
    </row>
    <row r="203" spans="1:6" s="363" customFormat="1" x14ac:dyDescent="0.2">
      <c r="A203" s="207"/>
      <c r="B203" s="362"/>
      <c r="C203" s="2"/>
      <c r="D203" s="72"/>
      <c r="E203" s="72"/>
      <c r="F203" s="72"/>
    </row>
    <row r="204" spans="1:6" s="363" customFormat="1" x14ac:dyDescent="0.2">
      <c r="A204" s="207"/>
      <c r="B204" s="362"/>
      <c r="C204" s="2"/>
      <c r="D204" s="72"/>
      <c r="E204" s="72"/>
      <c r="F204" s="72"/>
    </row>
    <row r="205" spans="1:6" s="363" customFormat="1" x14ac:dyDescent="0.2">
      <c r="A205" s="207"/>
      <c r="B205" s="362"/>
      <c r="C205" s="2"/>
      <c r="D205" s="72"/>
      <c r="E205" s="72"/>
      <c r="F205" s="72"/>
    </row>
    <row r="206" spans="1:6" s="363" customFormat="1" x14ac:dyDescent="0.2">
      <c r="A206" s="207"/>
      <c r="B206" s="362"/>
      <c r="C206" s="2"/>
      <c r="D206" s="72"/>
      <c r="E206" s="72"/>
      <c r="F206" s="72"/>
    </row>
    <row r="207" spans="1:6" s="363" customFormat="1" x14ac:dyDescent="0.2">
      <c r="A207" s="207"/>
      <c r="B207" s="362"/>
      <c r="C207" s="2"/>
      <c r="D207" s="72"/>
      <c r="E207" s="72"/>
      <c r="F207" s="72"/>
    </row>
    <row r="208" spans="1:6" s="363" customFormat="1" x14ac:dyDescent="0.2">
      <c r="A208" s="207"/>
      <c r="B208" s="362"/>
      <c r="C208" s="2"/>
      <c r="D208" s="72"/>
      <c r="E208" s="72"/>
      <c r="F208" s="72"/>
    </row>
    <row r="209" spans="1:6" s="363" customFormat="1" x14ac:dyDescent="0.2">
      <c r="A209" s="207"/>
      <c r="B209" s="362"/>
      <c r="C209" s="2"/>
      <c r="D209" s="72"/>
      <c r="E209" s="72"/>
      <c r="F209" s="72"/>
    </row>
    <row r="210" spans="1:6" s="363" customFormat="1" x14ac:dyDescent="0.2">
      <c r="A210" s="207"/>
      <c r="B210" s="362"/>
      <c r="C210" s="2"/>
      <c r="D210" s="72"/>
      <c r="E210" s="72"/>
      <c r="F210" s="72"/>
    </row>
    <row r="211" spans="1:6" s="363" customFormat="1" x14ac:dyDescent="0.2">
      <c r="A211" s="207"/>
      <c r="B211" s="362"/>
      <c r="C211" s="2"/>
      <c r="D211" s="72"/>
      <c r="E211" s="72"/>
      <c r="F211" s="72"/>
    </row>
    <row r="212" spans="1:6" s="363" customFormat="1" x14ac:dyDescent="0.2">
      <c r="A212" s="207"/>
      <c r="B212" s="362"/>
      <c r="C212" s="2"/>
      <c r="D212" s="72"/>
      <c r="E212" s="72"/>
      <c r="F212" s="72"/>
    </row>
    <row r="213" spans="1:6" s="363" customFormat="1" x14ac:dyDescent="0.2">
      <c r="A213" s="207"/>
      <c r="B213" s="362"/>
      <c r="C213" s="2"/>
      <c r="D213" s="72"/>
      <c r="E213" s="72"/>
      <c r="F213" s="72"/>
    </row>
    <row r="214" spans="1:6" s="363" customFormat="1" x14ac:dyDescent="0.2">
      <c r="A214" s="207"/>
      <c r="B214" s="362"/>
      <c r="C214" s="2"/>
      <c r="D214" s="72"/>
      <c r="E214" s="72"/>
      <c r="F214" s="72"/>
    </row>
    <row r="215" spans="1:6" s="363" customFormat="1" x14ac:dyDescent="0.2">
      <c r="A215" s="207"/>
      <c r="B215" s="362"/>
      <c r="C215" s="2"/>
      <c r="D215" s="72"/>
      <c r="E215" s="72"/>
      <c r="F215" s="72"/>
    </row>
    <row r="216" spans="1:6" s="363" customFormat="1" x14ac:dyDescent="0.2">
      <c r="A216" s="207"/>
      <c r="B216" s="362"/>
      <c r="C216" s="2"/>
      <c r="D216" s="72"/>
      <c r="E216" s="72"/>
      <c r="F216" s="72"/>
    </row>
    <row r="217" spans="1:6" s="363" customFormat="1" x14ac:dyDescent="0.2">
      <c r="A217" s="207"/>
      <c r="B217" s="362"/>
      <c r="C217" s="2"/>
      <c r="D217" s="72"/>
      <c r="E217" s="72"/>
      <c r="F217" s="72"/>
    </row>
    <row r="218" spans="1:6" s="363" customFormat="1" x14ac:dyDescent="0.2">
      <c r="A218" s="207"/>
      <c r="B218" s="362"/>
      <c r="C218" s="2"/>
      <c r="D218" s="72"/>
      <c r="E218" s="72"/>
      <c r="F218" s="72"/>
    </row>
    <row r="219" spans="1:6" s="363" customFormat="1" x14ac:dyDescent="0.2">
      <c r="A219" s="207"/>
      <c r="B219" s="362"/>
      <c r="C219" s="2"/>
      <c r="D219" s="72"/>
      <c r="E219" s="72"/>
      <c r="F219" s="72"/>
    </row>
    <row r="220" spans="1:6" s="363" customFormat="1" x14ac:dyDescent="0.2">
      <c r="A220" s="207"/>
      <c r="B220" s="362"/>
      <c r="C220" s="2"/>
      <c r="D220" s="72"/>
      <c r="E220" s="72"/>
      <c r="F220" s="72"/>
    </row>
    <row r="221" spans="1:6" s="363" customFormat="1" x14ac:dyDescent="0.2">
      <c r="A221" s="207"/>
      <c r="B221" s="362"/>
      <c r="C221" s="2"/>
      <c r="D221" s="72"/>
      <c r="E221" s="72"/>
      <c r="F221" s="72"/>
    </row>
    <row r="222" spans="1:6" s="363" customFormat="1" x14ac:dyDescent="0.2">
      <c r="A222" s="207"/>
      <c r="B222" s="362"/>
      <c r="C222" s="2"/>
      <c r="D222" s="72"/>
      <c r="E222" s="72"/>
      <c r="F222" s="72"/>
    </row>
    <row r="223" spans="1:6" s="363" customFormat="1" x14ac:dyDescent="0.2">
      <c r="A223" s="207"/>
      <c r="B223" s="362"/>
      <c r="C223" s="2"/>
      <c r="D223" s="72"/>
      <c r="E223" s="72"/>
      <c r="F223" s="72"/>
    </row>
    <row r="224" spans="1:6" s="363" customFormat="1" x14ac:dyDescent="0.2">
      <c r="A224" s="207"/>
      <c r="B224" s="362"/>
      <c r="C224" s="2"/>
      <c r="D224" s="72"/>
      <c r="E224" s="72"/>
      <c r="F224" s="72"/>
    </row>
    <row r="225" spans="1:6" s="363" customFormat="1" x14ac:dyDescent="0.2">
      <c r="A225" s="207"/>
      <c r="B225" s="362"/>
      <c r="C225" s="2"/>
      <c r="D225" s="72"/>
      <c r="E225" s="72"/>
      <c r="F225" s="72"/>
    </row>
    <row r="226" spans="1:6" s="363" customFormat="1" x14ac:dyDescent="0.2">
      <c r="A226" s="207"/>
      <c r="B226" s="362"/>
      <c r="C226" s="2"/>
      <c r="D226" s="72"/>
      <c r="E226" s="72"/>
      <c r="F226" s="72"/>
    </row>
    <row r="227" spans="1:6" s="363" customFormat="1" x14ac:dyDescent="0.2">
      <c r="A227" s="207"/>
      <c r="B227" s="362"/>
      <c r="C227" s="2"/>
      <c r="D227" s="72"/>
      <c r="E227" s="72"/>
      <c r="F227" s="72"/>
    </row>
    <row r="228" spans="1:6" s="363" customFormat="1" x14ac:dyDescent="0.2">
      <c r="A228" s="207"/>
      <c r="B228" s="362"/>
      <c r="C228" s="2"/>
      <c r="D228" s="72"/>
      <c r="E228" s="72"/>
      <c r="F228" s="72"/>
    </row>
    <row r="229" spans="1:6" s="363" customFormat="1" x14ac:dyDescent="0.2">
      <c r="A229" s="207"/>
      <c r="B229" s="362"/>
      <c r="C229" s="2"/>
      <c r="D229" s="72"/>
      <c r="E229" s="72"/>
      <c r="F229" s="72"/>
    </row>
    <row r="230" spans="1:6" s="363" customFormat="1" x14ac:dyDescent="0.2">
      <c r="A230" s="207"/>
      <c r="B230" s="362"/>
      <c r="C230" s="2"/>
      <c r="D230" s="72"/>
      <c r="E230" s="72"/>
      <c r="F230" s="72"/>
    </row>
    <row r="231" spans="1:6" s="363" customFormat="1" x14ac:dyDescent="0.2">
      <c r="A231" s="207"/>
      <c r="B231" s="362"/>
      <c r="C231" s="2"/>
      <c r="D231" s="72"/>
      <c r="E231" s="72"/>
      <c r="F231" s="72"/>
    </row>
    <row r="232" spans="1:6" s="363" customFormat="1" x14ac:dyDescent="0.2">
      <c r="A232" s="207"/>
      <c r="B232" s="362"/>
      <c r="C232" s="2"/>
      <c r="D232" s="72"/>
      <c r="E232" s="72"/>
      <c r="F232" s="72"/>
    </row>
    <row r="233" spans="1:6" s="363" customFormat="1" x14ac:dyDescent="0.2">
      <c r="A233" s="207"/>
      <c r="B233" s="362"/>
      <c r="C233" s="2"/>
      <c r="D233" s="72"/>
      <c r="E233" s="72"/>
      <c r="F233" s="72"/>
    </row>
    <row r="234" spans="1:6" s="363" customFormat="1" x14ac:dyDescent="0.2">
      <c r="A234" s="207"/>
      <c r="B234" s="362"/>
      <c r="C234" s="2"/>
      <c r="D234" s="72"/>
      <c r="E234" s="72"/>
      <c r="F234" s="72"/>
    </row>
    <row r="235" spans="1:6" s="363" customFormat="1" x14ac:dyDescent="0.2">
      <c r="A235" s="207"/>
      <c r="B235" s="362"/>
      <c r="C235" s="2"/>
      <c r="D235" s="72"/>
      <c r="E235" s="72"/>
      <c r="F235" s="72"/>
    </row>
    <row r="236" spans="1:6" s="363" customFormat="1" x14ac:dyDescent="0.2">
      <c r="A236" s="207"/>
      <c r="B236" s="362"/>
      <c r="C236" s="2"/>
      <c r="D236" s="72"/>
      <c r="E236" s="72"/>
      <c r="F236" s="72"/>
    </row>
    <row r="237" spans="1:6" s="363" customFormat="1" x14ac:dyDescent="0.2">
      <c r="A237" s="207"/>
      <c r="B237" s="362"/>
      <c r="C237" s="2"/>
      <c r="D237" s="72"/>
      <c r="E237" s="72"/>
      <c r="F237" s="72"/>
    </row>
    <row r="238" spans="1:6" s="363" customFormat="1" x14ac:dyDescent="0.2">
      <c r="A238" s="207"/>
      <c r="B238" s="362"/>
      <c r="C238" s="2"/>
      <c r="D238" s="72"/>
      <c r="E238" s="72"/>
      <c r="F238" s="72"/>
    </row>
    <row r="239" spans="1:6" s="363" customFormat="1" x14ac:dyDescent="0.2">
      <c r="A239" s="207"/>
      <c r="B239" s="362"/>
      <c r="C239" s="2"/>
      <c r="D239" s="72"/>
      <c r="E239" s="72"/>
      <c r="F239" s="72"/>
    </row>
    <row r="240" spans="1:6" s="363" customFormat="1" x14ac:dyDescent="0.2">
      <c r="A240" s="207"/>
      <c r="B240" s="362"/>
      <c r="C240" s="2"/>
      <c r="D240" s="72"/>
      <c r="E240" s="72"/>
      <c r="F240" s="72"/>
    </row>
    <row r="241" spans="1:6" s="363" customFormat="1" x14ac:dyDescent="0.2">
      <c r="A241" s="207"/>
      <c r="B241" s="362"/>
      <c r="C241" s="2"/>
      <c r="D241" s="72"/>
      <c r="E241" s="72"/>
      <c r="F241" s="72"/>
    </row>
    <row r="242" spans="1:6" s="363" customFormat="1" x14ac:dyDescent="0.2">
      <c r="A242" s="207"/>
      <c r="B242" s="362"/>
      <c r="C242" s="2"/>
      <c r="D242" s="72"/>
      <c r="E242" s="72"/>
      <c r="F242" s="72"/>
    </row>
    <row r="243" spans="1:6" s="363" customFormat="1" x14ac:dyDescent="0.2">
      <c r="A243" s="207"/>
      <c r="B243" s="362"/>
      <c r="C243" s="2"/>
      <c r="D243" s="72"/>
      <c r="E243" s="72"/>
      <c r="F243" s="72"/>
    </row>
    <row r="244" spans="1:6" s="363" customFormat="1" x14ac:dyDescent="0.2">
      <c r="A244" s="207"/>
      <c r="B244" s="362"/>
      <c r="C244" s="2"/>
      <c r="D244" s="72"/>
      <c r="E244" s="72"/>
      <c r="F244" s="72"/>
    </row>
    <row r="245" spans="1:6" s="363" customFormat="1" x14ac:dyDescent="0.2">
      <c r="A245" s="207"/>
      <c r="B245" s="362"/>
      <c r="C245" s="2"/>
      <c r="D245" s="72"/>
      <c r="E245" s="72"/>
      <c r="F245" s="72"/>
    </row>
    <row r="246" spans="1:6" s="363" customFormat="1" x14ac:dyDescent="0.2">
      <c r="A246" s="207"/>
      <c r="B246" s="362"/>
      <c r="C246" s="2"/>
      <c r="D246" s="72"/>
      <c r="E246" s="72"/>
      <c r="F246" s="72"/>
    </row>
    <row r="247" spans="1:6" s="363" customFormat="1" x14ac:dyDescent="0.2">
      <c r="A247" s="207"/>
      <c r="B247" s="362"/>
      <c r="C247" s="2"/>
      <c r="D247" s="72"/>
      <c r="E247" s="72"/>
      <c r="F247" s="72"/>
    </row>
    <row r="248" spans="1:6" s="363" customFormat="1" x14ac:dyDescent="0.2">
      <c r="A248" s="207"/>
      <c r="B248" s="362"/>
      <c r="C248" s="2"/>
      <c r="D248" s="72"/>
      <c r="E248" s="72"/>
      <c r="F248" s="72"/>
    </row>
    <row r="249" spans="1:6" s="363" customFormat="1" x14ac:dyDescent="0.2">
      <c r="A249" s="207"/>
      <c r="B249" s="362"/>
      <c r="C249" s="2"/>
      <c r="D249" s="72"/>
      <c r="E249" s="72"/>
      <c r="F249" s="72"/>
    </row>
    <row r="250" spans="1:6" s="363" customFormat="1" x14ac:dyDescent="0.2">
      <c r="A250" s="207"/>
      <c r="B250" s="362"/>
      <c r="C250" s="2"/>
      <c r="D250" s="72"/>
      <c r="E250" s="72"/>
      <c r="F250" s="72"/>
    </row>
    <row r="251" spans="1:6" s="363" customFormat="1" x14ac:dyDescent="0.2">
      <c r="A251" s="207"/>
      <c r="B251" s="362"/>
      <c r="C251" s="2"/>
      <c r="D251" s="72"/>
      <c r="E251" s="72"/>
      <c r="F251" s="72"/>
    </row>
    <row r="252" spans="1:6" s="363" customFormat="1" x14ac:dyDescent="0.2">
      <c r="A252" s="207"/>
      <c r="B252" s="362"/>
      <c r="C252" s="2"/>
      <c r="D252" s="72"/>
      <c r="E252" s="72"/>
      <c r="F252" s="72"/>
    </row>
    <row r="253" spans="1:6" s="363" customFormat="1" x14ac:dyDescent="0.2">
      <c r="A253" s="207"/>
      <c r="B253" s="362"/>
      <c r="C253" s="2"/>
      <c r="D253" s="72"/>
      <c r="E253" s="72"/>
      <c r="F253" s="72"/>
    </row>
    <row r="254" spans="1:6" s="363" customFormat="1" x14ac:dyDescent="0.2">
      <c r="A254" s="207"/>
      <c r="B254" s="362"/>
      <c r="C254" s="2"/>
      <c r="D254" s="72"/>
      <c r="E254" s="72"/>
      <c r="F254" s="72"/>
    </row>
    <row r="255" spans="1:6" s="363" customFormat="1" x14ac:dyDescent="0.2">
      <c r="A255" s="207"/>
      <c r="B255" s="362"/>
      <c r="C255" s="2"/>
      <c r="D255" s="72"/>
      <c r="E255" s="72"/>
      <c r="F255" s="72"/>
    </row>
    <row r="256" spans="1:6" s="363" customFormat="1" x14ac:dyDescent="0.2">
      <c r="A256" s="207"/>
      <c r="B256" s="362"/>
      <c r="C256" s="2"/>
      <c r="D256" s="72"/>
      <c r="E256" s="72"/>
      <c r="F256" s="72"/>
    </row>
    <row r="257" spans="1:6" s="363" customFormat="1" x14ac:dyDescent="0.2">
      <c r="A257" s="207"/>
      <c r="B257" s="362"/>
      <c r="C257" s="2"/>
      <c r="D257" s="72"/>
      <c r="E257" s="72"/>
      <c r="F257" s="72"/>
    </row>
    <row r="258" spans="1:6" s="363" customFormat="1" x14ac:dyDescent="0.2">
      <c r="A258" s="207"/>
      <c r="B258" s="362"/>
      <c r="C258" s="2"/>
      <c r="D258" s="72"/>
      <c r="E258" s="72"/>
      <c r="F258" s="72"/>
    </row>
    <row r="259" spans="1:6" s="363" customFormat="1" x14ac:dyDescent="0.2">
      <c r="A259" s="207"/>
      <c r="B259" s="362"/>
      <c r="C259" s="2"/>
      <c r="D259" s="72"/>
      <c r="E259" s="72"/>
      <c r="F259" s="72"/>
    </row>
    <row r="260" spans="1:6" s="363" customFormat="1" x14ac:dyDescent="0.2">
      <c r="A260" s="207"/>
      <c r="B260" s="362"/>
      <c r="C260" s="2"/>
      <c r="D260" s="72"/>
      <c r="E260" s="72"/>
      <c r="F260" s="72"/>
    </row>
    <row r="261" spans="1:6" s="363" customFormat="1" x14ac:dyDescent="0.2">
      <c r="A261" s="207"/>
      <c r="B261" s="362"/>
      <c r="C261" s="2"/>
      <c r="D261" s="72"/>
      <c r="E261" s="72"/>
      <c r="F261" s="72"/>
    </row>
    <row r="262" spans="1:6" s="363" customFormat="1" x14ac:dyDescent="0.2">
      <c r="A262" s="207"/>
      <c r="B262" s="362"/>
      <c r="C262" s="2"/>
      <c r="D262" s="72"/>
      <c r="E262" s="72"/>
      <c r="F262" s="72"/>
    </row>
    <row r="263" spans="1:6" s="363" customFormat="1" x14ac:dyDescent="0.2">
      <c r="A263" s="207"/>
      <c r="B263" s="362"/>
      <c r="C263" s="2"/>
      <c r="D263" s="72"/>
      <c r="E263" s="72"/>
      <c r="F263" s="72"/>
    </row>
    <row r="264" spans="1:6" s="363" customFormat="1" x14ac:dyDescent="0.2">
      <c r="A264" s="207"/>
      <c r="B264" s="362"/>
      <c r="C264" s="2"/>
      <c r="D264" s="72"/>
      <c r="E264" s="72"/>
      <c r="F264" s="72"/>
    </row>
    <row r="265" spans="1:6" s="363" customFormat="1" x14ac:dyDescent="0.2">
      <c r="A265" s="207"/>
      <c r="B265" s="362"/>
      <c r="C265" s="2"/>
      <c r="D265" s="72"/>
      <c r="E265" s="72"/>
      <c r="F265" s="72"/>
    </row>
    <row r="266" spans="1:6" s="363" customFormat="1" x14ac:dyDescent="0.2">
      <c r="A266" s="207"/>
      <c r="B266" s="362"/>
      <c r="C266" s="2"/>
      <c r="D266" s="72"/>
      <c r="E266" s="72"/>
      <c r="F266" s="72"/>
    </row>
    <row r="267" spans="1:6" s="363" customFormat="1" x14ac:dyDescent="0.2">
      <c r="A267" s="207"/>
      <c r="B267" s="362"/>
      <c r="C267" s="2"/>
      <c r="D267" s="72"/>
      <c r="E267" s="72"/>
      <c r="F267" s="72"/>
    </row>
    <row r="268" spans="1:6" s="363" customFormat="1" x14ac:dyDescent="0.2">
      <c r="A268" s="207"/>
      <c r="B268" s="362"/>
      <c r="C268" s="2"/>
      <c r="D268" s="72"/>
      <c r="E268" s="72"/>
      <c r="F268" s="72"/>
    </row>
    <row r="269" spans="1:6" s="363" customFormat="1" x14ac:dyDescent="0.2">
      <c r="A269" s="207"/>
      <c r="B269" s="362"/>
      <c r="C269" s="2"/>
      <c r="D269" s="72"/>
      <c r="E269" s="72"/>
      <c r="F269" s="72"/>
    </row>
    <row r="270" spans="1:6" s="363" customFormat="1" x14ac:dyDescent="0.2">
      <c r="A270" s="207"/>
      <c r="B270" s="362"/>
      <c r="C270" s="2"/>
      <c r="D270" s="72"/>
      <c r="E270" s="72"/>
      <c r="F270" s="72"/>
    </row>
    <row r="271" spans="1:6" s="363" customFormat="1" x14ac:dyDescent="0.2">
      <c r="A271" s="207"/>
      <c r="B271" s="362"/>
      <c r="C271" s="2"/>
      <c r="D271" s="72"/>
      <c r="E271" s="72"/>
      <c r="F271" s="72"/>
    </row>
    <row r="272" spans="1:6" s="363" customFormat="1" x14ac:dyDescent="0.2">
      <c r="A272" s="207"/>
      <c r="B272" s="362"/>
      <c r="C272" s="2"/>
      <c r="D272" s="72"/>
      <c r="E272" s="72"/>
      <c r="F272" s="72"/>
    </row>
    <row r="273" spans="1:6" s="363" customFormat="1" x14ac:dyDescent="0.2">
      <c r="A273" s="207"/>
      <c r="B273" s="362"/>
      <c r="C273" s="2"/>
      <c r="D273" s="72"/>
      <c r="E273" s="72"/>
      <c r="F273" s="72"/>
    </row>
    <row r="274" spans="1:6" s="363" customFormat="1" x14ac:dyDescent="0.2">
      <c r="A274" s="207"/>
      <c r="B274" s="362"/>
      <c r="C274" s="2"/>
      <c r="D274" s="72"/>
      <c r="E274" s="72"/>
      <c r="F274" s="72"/>
    </row>
    <row r="275" spans="1:6" s="363" customFormat="1" x14ac:dyDescent="0.2">
      <c r="A275" s="207"/>
      <c r="B275" s="362"/>
      <c r="C275" s="2"/>
      <c r="D275" s="72"/>
      <c r="E275" s="72"/>
      <c r="F275" s="72"/>
    </row>
    <row r="276" spans="1:6" s="363" customFormat="1" x14ac:dyDescent="0.2">
      <c r="A276" s="207"/>
      <c r="B276" s="362"/>
      <c r="C276" s="2"/>
      <c r="D276" s="72"/>
      <c r="E276" s="72"/>
      <c r="F276" s="72"/>
    </row>
    <row r="277" spans="1:6" s="363" customFormat="1" x14ac:dyDescent="0.2">
      <c r="A277" s="207"/>
      <c r="B277" s="362"/>
      <c r="C277" s="2"/>
      <c r="D277" s="72"/>
      <c r="E277" s="72"/>
      <c r="F277" s="72"/>
    </row>
    <row r="278" spans="1:6" s="363" customFormat="1" x14ac:dyDescent="0.2">
      <c r="A278" s="207"/>
      <c r="B278" s="362"/>
      <c r="C278" s="2"/>
      <c r="D278" s="72"/>
      <c r="E278" s="72"/>
      <c r="F278" s="72"/>
    </row>
    <row r="279" spans="1:6" s="363" customFormat="1" x14ac:dyDescent="0.2">
      <c r="A279" s="207"/>
      <c r="B279" s="362"/>
      <c r="C279" s="2"/>
      <c r="D279" s="72"/>
      <c r="E279" s="72"/>
      <c r="F279" s="72"/>
    </row>
    <row r="280" spans="1:6" s="363" customFormat="1" x14ac:dyDescent="0.2">
      <c r="A280" s="207"/>
      <c r="B280" s="362"/>
      <c r="C280" s="2"/>
      <c r="D280" s="72"/>
      <c r="E280" s="72"/>
      <c r="F280" s="72"/>
    </row>
    <row r="281" spans="1:6" s="363" customFormat="1" x14ac:dyDescent="0.2">
      <c r="A281" s="207"/>
      <c r="B281" s="362"/>
      <c r="C281" s="2"/>
      <c r="D281" s="72"/>
      <c r="E281" s="72"/>
      <c r="F281" s="72"/>
    </row>
    <row r="282" spans="1:6" s="363" customFormat="1" x14ac:dyDescent="0.2">
      <c r="A282" s="207"/>
      <c r="B282" s="362"/>
      <c r="C282" s="2"/>
      <c r="D282" s="72"/>
      <c r="E282" s="72"/>
      <c r="F282" s="72"/>
    </row>
    <row r="283" spans="1:6" s="363" customFormat="1" x14ac:dyDescent="0.2">
      <c r="A283" s="207"/>
      <c r="B283" s="362"/>
      <c r="C283" s="2"/>
      <c r="D283" s="72"/>
      <c r="E283" s="72"/>
      <c r="F283" s="72"/>
    </row>
    <row r="284" spans="1:6" s="363" customFormat="1" x14ac:dyDescent="0.2">
      <c r="A284" s="207"/>
      <c r="B284" s="362"/>
      <c r="C284" s="2"/>
      <c r="D284" s="72"/>
      <c r="E284" s="72"/>
      <c r="F284" s="72"/>
    </row>
    <row r="285" spans="1:6" s="363" customFormat="1" x14ac:dyDescent="0.2">
      <c r="A285" s="207"/>
      <c r="B285" s="362"/>
      <c r="C285" s="2"/>
      <c r="D285" s="72"/>
      <c r="E285" s="72"/>
      <c r="F285" s="72"/>
    </row>
    <row r="286" spans="1:6" s="363" customFormat="1" x14ac:dyDescent="0.2">
      <c r="A286" s="207"/>
      <c r="B286" s="362"/>
      <c r="C286" s="2"/>
      <c r="D286" s="72"/>
      <c r="E286" s="72"/>
      <c r="F286" s="72"/>
    </row>
    <row r="287" spans="1:6" s="363" customFormat="1" x14ac:dyDescent="0.2">
      <c r="A287" s="207"/>
      <c r="B287" s="362"/>
      <c r="C287" s="2"/>
      <c r="D287" s="72"/>
      <c r="E287" s="72"/>
      <c r="F287" s="72"/>
    </row>
    <row r="288" spans="1:6" s="363" customFormat="1" x14ac:dyDescent="0.2">
      <c r="A288" s="207"/>
      <c r="B288" s="362"/>
      <c r="C288" s="2"/>
      <c r="D288" s="72"/>
      <c r="E288" s="72"/>
      <c r="F288" s="72"/>
    </row>
    <row r="289" spans="1:6" s="363" customFormat="1" x14ac:dyDescent="0.2">
      <c r="A289" s="207"/>
      <c r="B289" s="362"/>
      <c r="C289" s="2"/>
      <c r="D289" s="72"/>
      <c r="E289" s="72"/>
      <c r="F289" s="72"/>
    </row>
    <row r="290" spans="1:6" s="363" customFormat="1" x14ac:dyDescent="0.2">
      <c r="A290" s="207"/>
      <c r="B290" s="362"/>
      <c r="C290" s="2"/>
      <c r="D290" s="72"/>
      <c r="E290" s="72"/>
      <c r="F290" s="72"/>
    </row>
    <row r="291" spans="1:6" s="363" customFormat="1" x14ac:dyDescent="0.2">
      <c r="A291" s="207"/>
      <c r="B291" s="362"/>
      <c r="C291" s="2"/>
      <c r="D291" s="72"/>
      <c r="E291" s="72"/>
      <c r="F291" s="72"/>
    </row>
    <row r="292" spans="1:6" s="363" customFormat="1" x14ac:dyDescent="0.2">
      <c r="A292" s="207"/>
      <c r="B292" s="362"/>
      <c r="C292" s="2"/>
      <c r="D292" s="72"/>
      <c r="E292" s="72"/>
      <c r="F292" s="72"/>
    </row>
    <row r="293" spans="1:6" s="363" customFormat="1" x14ac:dyDescent="0.2">
      <c r="A293" s="207"/>
      <c r="B293" s="362"/>
      <c r="C293" s="2"/>
      <c r="D293" s="72"/>
      <c r="E293" s="72"/>
      <c r="F293" s="72"/>
    </row>
    <row r="294" spans="1:6" s="363" customFormat="1" x14ac:dyDescent="0.2">
      <c r="A294" s="207"/>
      <c r="B294" s="362"/>
      <c r="C294" s="2"/>
      <c r="D294" s="72"/>
      <c r="E294" s="72"/>
      <c r="F294" s="72"/>
    </row>
    <row r="295" spans="1:6" s="363" customFormat="1" x14ac:dyDescent="0.2">
      <c r="A295" s="207"/>
      <c r="B295" s="362"/>
      <c r="C295" s="2"/>
      <c r="D295" s="72"/>
      <c r="E295" s="72"/>
      <c r="F295" s="72"/>
    </row>
    <row r="296" spans="1:6" s="363" customFormat="1" x14ac:dyDescent="0.2">
      <c r="A296" s="207"/>
      <c r="B296" s="362"/>
      <c r="C296" s="2"/>
      <c r="D296" s="72"/>
      <c r="E296" s="72"/>
      <c r="F296" s="72"/>
    </row>
    <row r="297" spans="1:6" s="363" customFormat="1" x14ac:dyDescent="0.2">
      <c r="A297" s="207"/>
      <c r="B297" s="362"/>
      <c r="C297" s="2"/>
      <c r="D297" s="72"/>
      <c r="E297" s="72"/>
      <c r="F297" s="72"/>
    </row>
    <row r="298" spans="1:6" s="363" customFormat="1" x14ac:dyDescent="0.2">
      <c r="A298" s="207"/>
      <c r="B298" s="362"/>
      <c r="C298" s="2"/>
      <c r="D298" s="72"/>
      <c r="E298" s="72"/>
      <c r="F298" s="72"/>
    </row>
    <row r="299" spans="1:6" s="363" customFormat="1" x14ac:dyDescent="0.2">
      <c r="A299" s="207"/>
      <c r="B299" s="362"/>
      <c r="C299" s="2"/>
      <c r="D299" s="72"/>
      <c r="E299" s="72"/>
      <c r="F299" s="72"/>
    </row>
    <row r="300" spans="1:6" s="363" customFormat="1" x14ac:dyDescent="0.2">
      <c r="A300" s="207"/>
      <c r="B300" s="362"/>
      <c r="C300" s="2"/>
      <c r="D300" s="72"/>
      <c r="E300" s="72"/>
      <c r="F300" s="72"/>
    </row>
    <row r="301" spans="1:6" s="363" customFormat="1" x14ac:dyDescent="0.2">
      <c r="A301" s="207"/>
      <c r="B301" s="362"/>
      <c r="C301" s="2"/>
      <c r="D301" s="72"/>
      <c r="E301" s="72"/>
      <c r="F301" s="72"/>
    </row>
    <row r="302" spans="1:6" s="363" customFormat="1" x14ac:dyDescent="0.2">
      <c r="A302" s="207"/>
      <c r="B302" s="362"/>
      <c r="C302" s="2"/>
      <c r="D302" s="72"/>
      <c r="E302" s="72"/>
      <c r="F302" s="72"/>
    </row>
    <row r="303" spans="1:6" s="363" customFormat="1" x14ac:dyDescent="0.2">
      <c r="A303" s="207"/>
      <c r="B303" s="362"/>
      <c r="C303" s="2"/>
      <c r="D303" s="72"/>
      <c r="E303" s="72"/>
      <c r="F303" s="72"/>
    </row>
    <row r="304" spans="1:6" s="363" customFormat="1" x14ac:dyDescent="0.2">
      <c r="A304" s="207"/>
      <c r="B304" s="362"/>
      <c r="C304" s="2"/>
      <c r="D304" s="72"/>
      <c r="E304" s="72"/>
      <c r="F304" s="72"/>
    </row>
    <row r="305" spans="1:6" s="363" customFormat="1" x14ac:dyDescent="0.2">
      <c r="A305" s="207"/>
      <c r="B305" s="362"/>
      <c r="C305" s="2"/>
      <c r="D305" s="72"/>
      <c r="E305" s="72"/>
      <c r="F305" s="72"/>
    </row>
    <row r="306" spans="1:6" s="363" customFormat="1" x14ac:dyDescent="0.2">
      <c r="A306" s="207"/>
      <c r="B306" s="362"/>
      <c r="C306" s="2"/>
      <c r="D306" s="72"/>
      <c r="E306" s="72"/>
      <c r="F306" s="72"/>
    </row>
    <row r="307" spans="1:6" s="363" customFormat="1" x14ac:dyDescent="0.2">
      <c r="A307" s="207"/>
      <c r="B307" s="362"/>
      <c r="C307" s="2"/>
      <c r="D307" s="72"/>
      <c r="E307" s="72"/>
      <c r="F307" s="72"/>
    </row>
    <row r="308" spans="1:6" s="363" customFormat="1" x14ac:dyDescent="0.2">
      <c r="A308" s="207"/>
      <c r="B308" s="362"/>
      <c r="C308" s="2"/>
      <c r="D308" s="72"/>
      <c r="E308" s="72"/>
      <c r="F308" s="72"/>
    </row>
    <row r="309" spans="1:6" s="363" customFormat="1" x14ac:dyDescent="0.2">
      <c r="A309" s="207"/>
      <c r="B309" s="362"/>
      <c r="C309" s="2"/>
      <c r="D309" s="72"/>
      <c r="E309" s="72"/>
      <c r="F309" s="72"/>
    </row>
    <row r="310" spans="1:6" s="363" customFormat="1" x14ac:dyDescent="0.2">
      <c r="A310" s="207"/>
      <c r="B310" s="362"/>
      <c r="C310" s="2"/>
      <c r="D310" s="72"/>
      <c r="E310" s="72"/>
      <c r="F310" s="72"/>
    </row>
    <row r="311" spans="1:6" s="363" customFormat="1" x14ac:dyDescent="0.2">
      <c r="A311" s="207"/>
      <c r="B311" s="362"/>
      <c r="C311" s="2"/>
      <c r="D311" s="72"/>
      <c r="E311" s="72"/>
      <c r="F311" s="72"/>
    </row>
    <row r="312" spans="1:6" s="363" customFormat="1" x14ac:dyDescent="0.2">
      <c r="A312" s="207"/>
      <c r="B312" s="362"/>
      <c r="C312" s="2"/>
      <c r="D312" s="72"/>
      <c r="E312" s="72"/>
      <c r="F312" s="72"/>
    </row>
    <row r="313" spans="1:6" s="363" customFormat="1" x14ac:dyDescent="0.2">
      <c r="A313" s="207"/>
      <c r="B313" s="362"/>
      <c r="C313" s="2"/>
      <c r="D313" s="72"/>
      <c r="E313" s="72"/>
      <c r="F313" s="72"/>
    </row>
    <row r="314" spans="1:6" s="363" customFormat="1" x14ac:dyDescent="0.2">
      <c r="A314" s="207"/>
      <c r="B314" s="362"/>
      <c r="C314" s="2"/>
      <c r="D314" s="72"/>
      <c r="E314" s="72"/>
      <c r="F314" s="72"/>
    </row>
    <row r="315" spans="1:6" s="363" customFormat="1" x14ac:dyDescent="0.2">
      <c r="A315" s="207"/>
      <c r="B315" s="362"/>
      <c r="C315" s="2"/>
      <c r="D315" s="72"/>
      <c r="E315" s="72"/>
      <c r="F315" s="72"/>
    </row>
    <row r="316" spans="1:6" s="363" customFormat="1" x14ac:dyDescent="0.2">
      <c r="A316" s="207"/>
      <c r="B316" s="362"/>
      <c r="C316" s="2"/>
      <c r="D316" s="72"/>
      <c r="E316" s="72"/>
      <c r="F316" s="72"/>
    </row>
    <row r="317" spans="1:6" s="363" customFormat="1" x14ac:dyDescent="0.2">
      <c r="A317" s="207"/>
      <c r="B317" s="362"/>
      <c r="C317" s="2"/>
      <c r="D317" s="72"/>
      <c r="E317" s="72"/>
      <c r="F317" s="72"/>
    </row>
    <row r="318" spans="1:6" s="363" customFormat="1" x14ac:dyDescent="0.2">
      <c r="A318" s="207"/>
      <c r="B318" s="362"/>
      <c r="C318" s="2"/>
      <c r="D318" s="72"/>
      <c r="E318" s="72"/>
      <c r="F318" s="72"/>
    </row>
    <row r="319" spans="1:6" s="363" customFormat="1" x14ac:dyDescent="0.2">
      <c r="A319" s="207"/>
      <c r="B319" s="362"/>
      <c r="C319" s="2"/>
      <c r="D319" s="72"/>
      <c r="E319" s="72"/>
      <c r="F319" s="72"/>
    </row>
    <row r="320" spans="1:6" s="363" customFormat="1" x14ac:dyDescent="0.2">
      <c r="A320" s="207"/>
      <c r="B320" s="362"/>
      <c r="C320" s="2"/>
      <c r="D320" s="72"/>
      <c r="E320" s="72"/>
      <c r="F320" s="72"/>
    </row>
    <row r="321" spans="1:6" s="363" customFormat="1" x14ac:dyDescent="0.2">
      <c r="A321" s="207"/>
      <c r="B321" s="362"/>
      <c r="C321" s="2"/>
      <c r="D321" s="72"/>
      <c r="E321" s="72"/>
      <c r="F321" s="72"/>
    </row>
    <row r="322" spans="1:6" s="363" customFormat="1" x14ac:dyDescent="0.2">
      <c r="A322" s="207"/>
      <c r="B322" s="362"/>
      <c r="C322" s="2"/>
      <c r="D322" s="72"/>
      <c r="E322" s="72"/>
      <c r="F322" s="72"/>
    </row>
    <row r="323" spans="1:6" s="363" customFormat="1" x14ac:dyDescent="0.2">
      <c r="A323" s="207"/>
      <c r="B323" s="362"/>
      <c r="C323" s="2"/>
      <c r="D323" s="72"/>
      <c r="E323" s="72"/>
      <c r="F323" s="72"/>
    </row>
    <row r="324" spans="1:6" s="363" customFormat="1" x14ac:dyDescent="0.2">
      <c r="A324" s="207"/>
      <c r="B324" s="362"/>
      <c r="C324" s="2"/>
      <c r="D324" s="72"/>
      <c r="E324" s="72"/>
      <c r="F324" s="72"/>
    </row>
    <row r="325" spans="1:6" s="363" customFormat="1" x14ac:dyDescent="0.2">
      <c r="A325" s="207"/>
      <c r="B325" s="362"/>
      <c r="C325" s="2"/>
      <c r="D325" s="72"/>
      <c r="E325" s="72"/>
      <c r="F325" s="72"/>
    </row>
    <row r="326" spans="1:6" s="363" customFormat="1" x14ac:dyDescent="0.2">
      <c r="A326" s="207"/>
      <c r="B326" s="362"/>
      <c r="C326" s="2"/>
      <c r="D326" s="72"/>
      <c r="E326" s="72"/>
      <c r="F326" s="72"/>
    </row>
    <row r="327" spans="1:6" s="363" customFormat="1" x14ac:dyDescent="0.2">
      <c r="A327" s="207"/>
      <c r="B327" s="362"/>
      <c r="C327" s="2"/>
      <c r="D327" s="72"/>
      <c r="E327" s="72"/>
      <c r="F327" s="72"/>
    </row>
    <row r="328" spans="1:6" s="363" customFormat="1" x14ac:dyDescent="0.2">
      <c r="A328" s="207"/>
      <c r="B328" s="362"/>
      <c r="C328" s="2"/>
      <c r="D328" s="72"/>
      <c r="E328" s="72"/>
      <c r="F328" s="72"/>
    </row>
    <row r="329" spans="1:6" s="363" customFormat="1" x14ac:dyDescent="0.2">
      <c r="A329" s="207"/>
      <c r="B329" s="362"/>
      <c r="C329" s="2"/>
      <c r="D329" s="72"/>
      <c r="E329" s="72"/>
      <c r="F329" s="72"/>
    </row>
    <row r="330" spans="1:6" s="363" customFormat="1" x14ac:dyDescent="0.2">
      <c r="A330" s="207"/>
      <c r="B330" s="362"/>
      <c r="C330" s="2"/>
      <c r="D330" s="72"/>
      <c r="E330" s="72"/>
      <c r="F330" s="72"/>
    </row>
    <row r="331" spans="1:6" s="363" customFormat="1" x14ac:dyDescent="0.2">
      <c r="A331" s="207"/>
      <c r="B331" s="362"/>
      <c r="C331" s="2"/>
      <c r="D331" s="72"/>
      <c r="E331" s="72"/>
      <c r="F331" s="72"/>
    </row>
    <row r="332" spans="1:6" s="363" customFormat="1" x14ac:dyDescent="0.2">
      <c r="A332" s="207"/>
      <c r="B332" s="362"/>
      <c r="C332" s="2"/>
      <c r="D332" s="72"/>
      <c r="E332" s="72"/>
      <c r="F332" s="72"/>
    </row>
    <row r="333" spans="1:6" s="363" customFormat="1" x14ac:dyDescent="0.2">
      <c r="A333" s="207"/>
      <c r="B333" s="362"/>
      <c r="C333" s="2"/>
      <c r="D333" s="72"/>
      <c r="E333" s="72"/>
      <c r="F333" s="72"/>
    </row>
    <row r="334" spans="1:6" s="363" customFormat="1" x14ac:dyDescent="0.2">
      <c r="A334" s="207"/>
      <c r="B334" s="362"/>
      <c r="C334" s="2"/>
      <c r="D334" s="72"/>
      <c r="E334" s="72"/>
      <c r="F334" s="72"/>
    </row>
    <row r="335" spans="1:6" s="363" customFormat="1" x14ac:dyDescent="0.2">
      <c r="A335" s="207"/>
      <c r="B335" s="362"/>
      <c r="C335" s="2"/>
      <c r="D335" s="72"/>
      <c r="E335" s="72"/>
      <c r="F335" s="72"/>
    </row>
    <row r="336" spans="1:6" s="363" customFormat="1" x14ac:dyDescent="0.2">
      <c r="A336" s="207"/>
      <c r="B336" s="362"/>
      <c r="C336" s="2"/>
      <c r="D336" s="72"/>
      <c r="E336" s="72"/>
      <c r="F336" s="72"/>
    </row>
    <row r="337" spans="1:6" s="363" customFormat="1" x14ac:dyDescent="0.2">
      <c r="A337" s="207"/>
      <c r="B337" s="362"/>
      <c r="C337" s="2"/>
      <c r="D337" s="72"/>
      <c r="E337" s="72"/>
      <c r="F337" s="72"/>
    </row>
    <row r="338" spans="1:6" s="363" customFormat="1" x14ac:dyDescent="0.2">
      <c r="A338" s="207"/>
      <c r="B338" s="362"/>
      <c r="C338" s="2"/>
      <c r="D338" s="72"/>
      <c r="E338" s="72"/>
      <c r="F338" s="72"/>
    </row>
    <row r="339" spans="1:6" s="363" customFormat="1" x14ac:dyDescent="0.2">
      <c r="A339" s="207"/>
      <c r="B339" s="362"/>
      <c r="C339" s="2"/>
      <c r="D339" s="72"/>
      <c r="E339" s="72"/>
      <c r="F339" s="72"/>
    </row>
    <row r="340" spans="1:6" s="363" customFormat="1" x14ac:dyDescent="0.2">
      <c r="A340" s="207"/>
      <c r="B340" s="362"/>
      <c r="C340" s="2"/>
      <c r="D340" s="72"/>
      <c r="E340" s="72"/>
      <c r="F340" s="72"/>
    </row>
    <row r="341" spans="1:6" s="363" customFormat="1" x14ac:dyDescent="0.2">
      <c r="A341" s="207"/>
      <c r="B341" s="362"/>
      <c r="C341" s="2"/>
      <c r="D341" s="72"/>
      <c r="E341" s="72"/>
      <c r="F341" s="72"/>
    </row>
    <row r="342" spans="1:6" s="363" customFormat="1" x14ac:dyDescent="0.2">
      <c r="A342" s="207"/>
      <c r="B342" s="362"/>
      <c r="C342" s="2"/>
      <c r="D342" s="72"/>
      <c r="E342" s="72"/>
      <c r="F342" s="72"/>
    </row>
    <row r="343" spans="1:6" s="363" customFormat="1" x14ac:dyDescent="0.2">
      <c r="A343" s="207"/>
      <c r="B343" s="362"/>
      <c r="C343" s="2"/>
      <c r="D343" s="72"/>
      <c r="E343" s="72"/>
      <c r="F343" s="72"/>
    </row>
    <row r="344" spans="1:6" s="363" customFormat="1" x14ac:dyDescent="0.2">
      <c r="A344" s="207"/>
      <c r="B344" s="362"/>
      <c r="C344" s="2"/>
      <c r="D344" s="72"/>
      <c r="E344" s="72"/>
      <c r="F344" s="72"/>
    </row>
    <row r="345" spans="1:6" s="363" customFormat="1" x14ac:dyDescent="0.2">
      <c r="A345" s="207"/>
      <c r="B345" s="362"/>
      <c r="C345" s="2"/>
      <c r="D345" s="72"/>
      <c r="E345" s="72"/>
      <c r="F345" s="72"/>
    </row>
    <row r="346" spans="1:6" s="363" customFormat="1" x14ac:dyDescent="0.2">
      <c r="A346" s="207"/>
      <c r="B346" s="362"/>
      <c r="C346" s="2"/>
      <c r="D346" s="72"/>
      <c r="E346" s="72"/>
      <c r="F346" s="72"/>
    </row>
    <row r="347" spans="1:6" s="363" customFormat="1" x14ac:dyDescent="0.2">
      <c r="A347" s="207"/>
      <c r="B347" s="362"/>
      <c r="C347" s="2"/>
      <c r="D347" s="72"/>
      <c r="E347" s="72"/>
      <c r="F347" s="72"/>
    </row>
    <row r="348" spans="1:6" s="363" customFormat="1" x14ac:dyDescent="0.2">
      <c r="A348" s="207"/>
      <c r="B348" s="362"/>
      <c r="C348" s="2"/>
      <c r="D348" s="72"/>
      <c r="E348" s="72"/>
      <c r="F348" s="72"/>
    </row>
    <row r="349" spans="1:6" s="363" customFormat="1" x14ac:dyDescent="0.2">
      <c r="A349" s="207"/>
      <c r="B349" s="362"/>
      <c r="C349" s="2"/>
      <c r="D349" s="72"/>
      <c r="E349" s="72"/>
      <c r="F349" s="72"/>
    </row>
    <row r="350" spans="1:6" s="363" customFormat="1" x14ac:dyDescent="0.2">
      <c r="A350" s="207"/>
      <c r="B350" s="362"/>
      <c r="C350" s="2"/>
      <c r="D350" s="72"/>
      <c r="E350" s="72"/>
      <c r="F350" s="72"/>
    </row>
    <row r="351" spans="1:6" s="363" customFormat="1" x14ac:dyDescent="0.2">
      <c r="A351" s="207"/>
      <c r="B351" s="362"/>
      <c r="C351" s="2"/>
      <c r="D351" s="72"/>
      <c r="E351" s="72"/>
      <c r="F351" s="72"/>
    </row>
    <row r="352" spans="1:6" s="363" customFormat="1" x14ac:dyDescent="0.2">
      <c r="A352" s="207"/>
      <c r="B352" s="362"/>
      <c r="C352" s="2"/>
      <c r="D352" s="72"/>
      <c r="E352" s="72"/>
      <c r="F352" s="72"/>
    </row>
    <row r="353" spans="1:6" s="363" customFormat="1" x14ac:dyDescent="0.2">
      <c r="A353" s="207"/>
      <c r="B353" s="362"/>
      <c r="C353" s="2"/>
      <c r="D353" s="72"/>
      <c r="E353" s="72"/>
      <c r="F353" s="72"/>
    </row>
    <row r="354" spans="1:6" s="363" customFormat="1" x14ac:dyDescent="0.2">
      <c r="A354" s="207"/>
      <c r="B354" s="362"/>
      <c r="C354" s="2"/>
      <c r="D354" s="72"/>
      <c r="E354" s="72"/>
      <c r="F354" s="72"/>
    </row>
    <row r="355" spans="1:6" s="363" customFormat="1" x14ac:dyDescent="0.2">
      <c r="A355" s="207"/>
      <c r="B355" s="362"/>
      <c r="C355" s="2"/>
      <c r="D355" s="72"/>
      <c r="E355" s="72"/>
      <c r="F355" s="72"/>
    </row>
    <row r="356" spans="1:6" s="363" customFormat="1" x14ac:dyDescent="0.2">
      <c r="A356" s="207"/>
      <c r="B356" s="362"/>
      <c r="C356" s="2"/>
      <c r="D356" s="72"/>
      <c r="E356" s="72"/>
      <c r="F356" s="72"/>
    </row>
    <row r="357" spans="1:6" s="363" customFormat="1" x14ac:dyDescent="0.2">
      <c r="A357" s="207"/>
      <c r="B357" s="362"/>
      <c r="C357" s="2"/>
      <c r="D357" s="72"/>
      <c r="E357" s="72"/>
      <c r="F357" s="72"/>
    </row>
    <row r="358" spans="1:6" s="363" customFormat="1" x14ac:dyDescent="0.2">
      <c r="A358" s="207"/>
      <c r="B358" s="362"/>
      <c r="C358" s="2"/>
      <c r="D358" s="72"/>
      <c r="E358" s="72"/>
      <c r="F358" s="72"/>
    </row>
    <row r="359" spans="1:6" s="363" customFormat="1" x14ac:dyDescent="0.2">
      <c r="A359" s="207"/>
      <c r="B359" s="362"/>
      <c r="C359" s="2"/>
      <c r="D359" s="72"/>
      <c r="E359" s="72"/>
      <c r="F359" s="72"/>
    </row>
    <row r="360" spans="1:6" s="363" customFormat="1" x14ac:dyDescent="0.2">
      <c r="A360" s="207"/>
      <c r="B360" s="362"/>
      <c r="C360" s="2"/>
      <c r="D360" s="72"/>
      <c r="E360" s="72"/>
      <c r="F360" s="72"/>
    </row>
    <row r="361" spans="1:6" s="363" customFormat="1" x14ac:dyDescent="0.2">
      <c r="A361" s="207"/>
      <c r="B361" s="362"/>
      <c r="C361" s="2"/>
      <c r="D361" s="72"/>
      <c r="E361" s="72"/>
      <c r="F361" s="72"/>
    </row>
    <row r="362" spans="1:6" s="363" customFormat="1" x14ac:dyDescent="0.2">
      <c r="A362" s="207"/>
      <c r="B362" s="362"/>
      <c r="C362" s="2"/>
      <c r="D362" s="72"/>
      <c r="E362" s="72"/>
      <c r="F362" s="72"/>
    </row>
    <row r="363" spans="1:6" s="363" customFormat="1" x14ac:dyDescent="0.2">
      <c r="A363" s="207"/>
      <c r="B363" s="362"/>
      <c r="C363" s="2"/>
      <c r="D363" s="72"/>
      <c r="E363" s="72"/>
      <c r="F363" s="72"/>
    </row>
    <row r="364" spans="1:6" s="363" customFormat="1" x14ac:dyDescent="0.2">
      <c r="A364" s="207"/>
      <c r="B364" s="362"/>
      <c r="C364" s="2"/>
      <c r="D364" s="72"/>
      <c r="E364" s="72"/>
      <c r="F364" s="72"/>
    </row>
    <row r="365" spans="1:6" s="363" customFormat="1" x14ac:dyDescent="0.2">
      <c r="A365" s="207"/>
      <c r="B365" s="362"/>
      <c r="C365" s="2"/>
      <c r="D365" s="72"/>
      <c r="E365" s="72"/>
      <c r="F365" s="72"/>
    </row>
    <row r="366" spans="1:6" s="363" customFormat="1" x14ac:dyDescent="0.2">
      <c r="A366" s="207"/>
      <c r="B366" s="362"/>
      <c r="C366" s="2"/>
      <c r="D366" s="72"/>
      <c r="E366" s="72"/>
      <c r="F366" s="72"/>
    </row>
    <row r="367" spans="1:6" s="363" customFormat="1" x14ac:dyDescent="0.2">
      <c r="A367" s="207"/>
      <c r="B367" s="362"/>
      <c r="C367" s="2"/>
      <c r="D367" s="72"/>
      <c r="E367" s="72"/>
      <c r="F367" s="72"/>
    </row>
    <row r="368" spans="1:6" s="363" customFormat="1" x14ac:dyDescent="0.2">
      <c r="A368" s="207"/>
      <c r="B368" s="362"/>
      <c r="C368" s="2"/>
      <c r="D368" s="72"/>
      <c r="E368" s="72"/>
      <c r="F368" s="72"/>
    </row>
    <row r="369" spans="1:6" s="363" customFormat="1" x14ac:dyDescent="0.2">
      <c r="A369" s="207"/>
      <c r="B369" s="362"/>
      <c r="C369" s="2"/>
      <c r="D369" s="72"/>
      <c r="E369" s="72"/>
      <c r="F369" s="72"/>
    </row>
    <row r="370" spans="1:6" s="363" customFormat="1" x14ac:dyDescent="0.2">
      <c r="A370" s="207"/>
      <c r="B370" s="362"/>
      <c r="C370" s="2"/>
      <c r="D370" s="72"/>
      <c r="E370" s="72"/>
      <c r="F370" s="72"/>
    </row>
    <row r="371" spans="1:6" s="363" customFormat="1" x14ac:dyDescent="0.2">
      <c r="A371" s="207"/>
      <c r="B371" s="362"/>
      <c r="C371" s="2"/>
      <c r="D371" s="72"/>
      <c r="E371" s="72"/>
      <c r="F371" s="72"/>
    </row>
    <row r="372" spans="1:6" s="363" customFormat="1" x14ac:dyDescent="0.2">
      <c r="A372" s="207"/>
      <c r="B372" s="362"/>
      <c r="C372" s="2"/>
      <c r="D372" s="72"/>
      <c r="E372" s="72"/>
      <c r="F372" s="72"/>
    </row>
    <row r="373" spans="1:6" s="363" customFormat="1" x14ac:dyDescent="0.2">
      <c r="A373" s="207"/>
      <c r="B373" s="362"/>
      <c r="C373" s="2"/>
      <c r="D373" s="72"/>
      <c r="E373" s="72"/>
      <c r="F373" s="72"/>
    </row>
    <row r="374" spans="1:6" s="363" customFormat="1" x14ac:dyDescent="0.2">
      <c r="A374" s="207"/>
      <c r="B374" s="362"/>
      <c r="C374" s="2"/>
      <c r="D374" s="72"/>
      <c r="E374" s="72"/>
      <c r="F374" s="72"/>
    </row>
    <row r="375" spans="1:6" s="363" customFormat="1" x14ac:dyDescent="0.2">
      <c r="A375" s="207"/>
      <c r="B375" s="362"/>
      <c r="C375" s="2"/>
      <c r="D375" s="72"/>
      <c r="E375" s="72"/>
      <c r="F375" s="72"/>
    </row>
    <row r="376" spans="1:6" s="363" customFormat="1" x14ac:dyDescent="0.2">
      <c r="A376" s="207"/>
      <c r="B376" s="362"/>
      <c r="C376" s="2"/>
      <c r="D376" s="72"/>
      <c r="E376" s="72"/>
      <c r="F376" s="72"/>
    </row>
    <row r="377" spans="1:6" s="363" customFormat="1" x14ac:dyDescent="0.2">
      <c r="A377" s="207"/>
      <c r="B377" s="362"/>
      <c r="C377" s="2"/>
      <c r="D377" s="72"/>
      <c r="E377" s="72"/>
      <c r="F377" s="72"/>
    </row>
    <row r="378" spans="1:6" s="363" customFormat="1" x14ac:dyDescent="0.2">
      <c r="A378" s="207"/>
      <c r="B378" s="362"/>
      <c r="C378" s="2"/>
      <c r="D378" s="72"/>
      <c r="E378" s="72"/>
      <c r="F378" s="72"/>
    </row>
    <row r="379" spans="1:6" s="363" customFormat="1" x14ac:dyDescent="0.2">
      <c r="A379" s="207"/>
      <c r="B379" s="362"/>
      <c r="C379" s="2"/>
      <c r="D379" s="72"/>
      <c r="E379" s="72"/>
      <c r="F379" s="72"/>
    </row>
    <row r="380" spans="1:6" s="363" customFormat="1" x14ac:dyDescent="0.2">
      <c r="A380" s="207"/>
      <c r="B380" s="362"/>
      <c r="C380" s="2"/>
      <c r="D380" s="72"/>
      <c r="E380" s="72"/>
      <c r="F380" s="72"/>
    </row>
    <row r="381" spans="1:6" s="363" customFormat="1" x14ac:dyDescent="0.2">
      <c r="A381" s="207"/>
      <c r="B381" s="362"/>
      <c r="C381" s="2"/>
      <c r="D381" s="72"/>
      <c r="E381" s="72"/>
      <c r="F381" s="72"/>
    </row>
    <row r="382" spans="1:6" s="363" customFormat="1" x14ac:dyDescent="0.2">
      <c r="A382" s="207"/>
      <c r="B382" s="362"/>
      <c r="C382" s="2"/>
      <c r="D382" s="72"/>
      <c r="E382" s="72"/>
      <c r="F382" s="72"/>
    </row>
    <row r="383" spans="1:6" s="363" customFormat="1" x14ac:dyDescent="0.2">
      <c r="A383" s="207"/>
      <c r="B383" s="362"/>
      <c r="C383" s="2"/>
      <c r="D383" s="72"/>
      <c r="E383" s="72"/>
      <c r="F383" s="72"/>
    </row>
    <row r="384" spans="1:6" s="363" customFormat="1" x14ac:dyDescent="0.2">
      <c r="A384" s="207"/>
      <c r="B384" s="362"/>
      <c r="C384" s="2"/>
      <c r="D384" s="72"/>
      <c r="E384" s="72"/>
      <c r="F384" s="72"/>
    </row>
    <row r="385" spans="1:6" s="363" customFormat="1" x14ac:dyDescent="0.2">
      <c r="A385" s="207"/>
      <c r="B385" s="362"/>
      <c r="C385" s="2"/>
      <c r="D385" s="72"/>
      <c r="E385" s="72"/>
      <c r="F385" s="72"/>
    </row>
    <row r="386" spans="1:6" s="363" customFormat="1" x14ac:dyDescent="0.2">
      <c r="A386" s="207"/>
      <c r="B386" s="362"/>
      <c r="C386" s="2"/>
      <c r="D386" s="72"/>
      <c r="E386" s="72"/>
      <c r="F386" s="72"/>
    </row>
    <row r="387" spans="1:6" s="363" customFormat="1" x14ac:dyDescent="0.2">
      <c r="A387" s="207"/>
      <c r="B387" s="362"/>
      <c r="C387" s="2"/>
      <c r="D387" s="72"/>
      <c r="E387" s="72"/>
      <c r="F387" s="72"/>
    </row>
    <row r="388" spans="1:6" s="363" customFormat="1" x14ac:dyDescent="0.2">
      <c r="A388" s="207"/>
      <c r="B388" s="362"/>
      <c r="C388" s="2"/>
      <c r="D388" s="72"/>
      <c r="E388" s="72"/>
      <c r="F388" s="72"/>
    </row>
    <row r="389" spans="1:6" s="363" customFormat="1" x14ac:dyDescent="0.2">
      <c r="A389" s="207"/>
      <c r="B389" s="362"/>
      <c r="C389" s="2"/>
      <c r="D389" s="72"/>
      <c r="E389" s="72"/>
      <c r="F389" s="72"/>
    </row>
    <row r="390" spans="1:6" s="363" customFormat="1" x14ac:dyDescent="0.2">
      <c r="A390" s="207"/>
      <c r="B390" s="362"/>
      <c r="C390" s="2"/>
      <c r="D390" s="72"/>
      <c r="E390" s="72"/>
      <c r="F390" s="72"/>
    </row>
    <row r="391" spans="1:6" s="363" customFormat="1" x14ac:dyDescent="0.2">
      <c r="A391" s="207"/>
      <c r="B391" s="362"/>
      <c r="C391" s="2"/>
      <c r="D391" s="72"/>
      <c r="E391" s="72"/>
      <c r="F391" s="72"/>
    </row>
    <row r="392" spans="1:6" s="363" customFormat="1" x14ac:dyDescent="0.2">
      <c r="A392" s="207"/>
      <c r="B392" s="362"/>
      <c r="C392" s="2"/>
      <c r="D392" s="72"/>
      <c r="E392" s="72"/>
      <c r="F392" s="72"/>
    </row>
    <row r="393" spans="1:6" s="363" customFormat="1" x14ac:dyDescent="0.2">
      <c r="A393" s="207"/>
      <c r="B393" s="362"/>
      <c r="C393" s="2"/>
      <c r="D393" s="72"/>
      <c r="E393" s="72"/>
      <c r="F393" s="72"/>
    </row>
    <row r="394" spans="1:6" s="363" customFormat="1" x14ac:dyDescent="0.2">
      <c r="A394" s="207"/>
      <c r="B394" s="362"/>
      <c r="C394" s="2"/>
      <c r="D394" s="72"/>
      <c r="E394" s="72"/>
      <c r="F394" s="72"/>
    </row>
    <row r="395" spans="1:6" s="363" customFormat="1" x14ac:dyDescent="0.2">
      <c r="A395" s="207"/>
      <c r="B395" s="362"/>
      <c r="C395" s="2"/>
      <c r="D395" s="72"/>
      <c r="E395" s="72"/>
      <c r="F395" s="72"/>
    </row>
    <row r="396" spans="1:6" s="363" customFormat="1" x14ac:dyDescent="0.2">
      <c r="A396" s="207"/>
      <c r="B396" s="362"/>
      <c r="C396" s="2"/>
      <c r="D396" s="72"/>
      <c r="E396" s="72"/>
      <c r="F396" s="72"/>
    </row>
    <row r="397" spans="1:6" s="363" customFormat="1" x14ac:dyDescent="0.2">
      <c r="A397" s="207"/>
      <c r="B397" s="362"/>
      <c r="C397" s="2"/>
      <c r="D397" s="72"/>
      <c r="E397" s="72"/>
      <c r="F397" s="72"/>
    </row>
    <row r="398" spans="1:6" s="363" customFormat="1" x14ac:dyDescent="0.2">
      <c r="A398" s="207"/>
      <c r="B398" s="362"/>
      <c r="C398" s="2"/>
      <c r="D398" s="72"/>
      <c r="E398" s="72"/>
      <c r="F398" s="72"/>
    </row>
    <row r="399" spans="1:6" s="363" customFormat="1" x14ac:dyDescent="0.2">
      <c r="A399" s="207"/>
      <c r="B399" s="362"/>
      <c r="C399" s="2"/>
      <c r="D399" s="72"/>
      <c r="E399" s="72"/>
      <c r="F399" s="72"/>
    </row>
    <row r="400" spans="1:6" s="363" customFormat="1" x14ac:dyDescent="0.2">
      <c r="A400" s="207"/>
      <c r="B400" s="362"/>
      <c r="C400" s="2"/>
      <c r="D400" s="72"/>
      <c r="E400" s="72"/>
      <c r="F400" s="72"/>
    </row>
    <row r="401" spans="1:6" s="363" customFormat="1" x14ac:dyDescent="0.2">
      <c r="A401" s="207"/>
      <c r="B401" s="362"/>
      <c r="C401" s="2"/>
      <c r="D401" s="72"/>
      <c r="E401" s="72"/>
      <c r="F401" s="72"/>
    </row>
    <row r="402" spans="1:6" s="363" customFormat="1" x14ac:dyDescent="0.2">
      <c r="A402" s="207"/>
      <c r="B402" s="362"/>
      <c r="C402" s="2"/>
      <c r="D402" s="72"/>
      <c r="E402" s="72"/>
      <c r="F402" s="72"/>
    </row>
    <row r="403" spans="1:6" s="363" customFormat="1" x14ac:dyDescent="0.2">
      <c r="A403" s="207"/>
      <c r="B403" s="362"/>
      <c r="C403" s="2"/>
      <c r="D403" s="72"/>
      <c r="E403" s="72"/>
      <c r="F403" s="72"/>
    </row>
    <row r="404" spans="1:6" s="363" customFormat="1" x14ac:dyDescent="0.2">
      <c r="A404" s="207"/>
      <c r="B404" s="362"/>
      <c r="C404" s="2"/>
      <c r="D404" s="72"/>
      <c r="E404" s="72"/>
      <c r="F404" s="72"/>
    </row>
    <row r="405" spans="1:6" s="363" customFormat="1" x14ac:dyDescent="0.2">
      <c r="A405" s="207"/>
      <c r="B405" s="362"/>
      <c r="C405" s="2"/>
      <c r="D405" s="72"/>
      <c r="E405" s="72"/>
      <c r="F405" s="72"/>
    </row>
    <row r="406" spans="1:6" s="363" customFormat="1" x14ac:dyDescent="0.2">
      <c r="A406" s="207"/>
      <c r="B406" s="362"/>
      <c r="C406" s="2"/>
      <c r="D406" s="72"/>
      <c r="E406" s="72"/>
      <c r="F406" s="72"/>
    </row>
    <row r="407" spans="1:6" s="363" customFormat="1" x14ac:dyDescent="0.2">
      <c r="A407" s="207"/>
      <c r="B407" s="362"/>
      <c r="C407" s="2"/>
      <c r="D407" s="72"/>
      <c r="E407" s="72"/>
      <c r="F407" s="72"/>
    </row>
    <row r="408" spans="1:6" s="363" customFormat="1" x14ac:dyDescent="0.2">
      <c r="A408" s="207"/>
      <c r="B408" s="362"/>
      <c r="C408" s="2"/>
      <c r="D408" s="72"/>
      <c r="E408" s="72"/>
      <c r="F408" s="72"/>
    </row>
    <row r="409" spans="1:6" s="363" customFormat="1" x14ac:dyDescent="0.2">
      <c r="A409" s="207"/>
      <c r="B409" s="362"/>
      <c r="C409" s="2"/>
      <c r="D409" s="72"/>
      <c r="E409" s="72"/>
      <c r="F409" s="72"/>
    </row>
    <row r="410" spans="1:6" s="363" customFormat="1" x14ac:dyDescent="0.2">
      <c r="A410" s="207"/>
      <c r="B410" s="362"/>
      <c r="C410" s="2"/>
      <c r="D410" s="72"/>
      <c r="E410" s="72"/>
      <c r="F410" s="72"/>
    </row>
    <row r="411" spans="1:6" s="363" customFormat="1" x14ac:dyDescent="0.2">
      <c r="A411" s="207"/>
      <c r="B411" s="362"/>
      <c r="C411" s="2"/>
      <c r="D411" s="72"/>
      <c r="E411" s="72"/>
      <c r="F411" s="72"/>
    </row>
    <row r="412" spans="1:6" s="363" customFormat="1" x14ac:dyDescent="0.2">
      <c r="A412" s="207"/>
      <c r="B412" s="362"/>
      <c r="C412" s="2"/>
      <c r="D412" s="72"/>
      <c r="E412" s="72"/>
      <c r="F412" s="72"/>
    </row>
    <row r="413" spans="1:6" s="363" customFormat="1" x14ac:dyDescent="0.2">
      <c r="A413" s="207"/>
      <c r="B413" s="362"/>
      <c r="C413" s="2"/>
      <c r="D413" s="72"/>
      <c r="E413" s="72"/>
      <c r="F413" s="72"/>
    </row>
    <row r="414" spans="1:6" s="363" customFormat="1" x14ac:dyDescent="0.2">
      <c r="A414" s="207"/>
      <c r="B414" s="362"/>
      <c r="C414" s="2"/>
      <c r="D414" s="72"/>
      <c r="E414" s="72"/>
      <c r="F414" s="72"/>
    </row>
    <row r="415" spans="1:6" s="363" customFormat="1" x14ac:dyDescent="0.2">
      <c r="A415" s="207"/>
      <c r="B415" s="362"/>
      <c r="C415" s="2"/>
      <c r="D415" s="72"/>
      <c r="E415" s="72"/>
      <c r="F415" s="72"/>
    </row>
    <row r="416" spans="1:6" s="363" customFormat="1" x14ac:dyDescent="0.2">
      <c r="A416" s="207"/>
      <c r="B416" s="362"/>
      <c r="C416" s="2"/>
      <c r="D416" s="72"/>
      <c r="E416" s="72"/>
      <c r="F416" s="72"/>
    </row>
    <row r="417" spans="1:6" s="363" customFormat="1" x14ac:dyDescent="0.2">
      <c r="A417" s="207"/>
      <c r="B417" s="362"/>
      <c r="C417" s="2"/>
      <c r="D417" s="72"/>
      <c r="E417" s="72"/>
      <c r="F417" s="72"/>
    </row>
    <row r="418" spans="1:6" s="363" customFormat="1" x14ac:dyDescent="0.2">
      <c r="A418" s="207"/>
      <c r="B418" s="362"/>
      <c r="C418" s="2"/>
      <c r="D418" s="72"/>
      <c r="E418" s="72"/>
      <c r="F418" s="72"/>
    </row>
    <row r="419" spans="1:6" s="363" customFormat="1" x14ac:dyDescent="0.2">
      <c r="A419" s="207"/>
      <c r="B419" s="362"/>
      <c r="C419" s="2"/>
      <c r="D419" s="72"/>
      <c r="E419" s="72"/>
      <c r="F419" s="72"/>
    </row>
    <row r="420" spans="1:6" s="363" customFormat="1" x14ac:dyDescent="0.2">
      <c r="A420" s="207"/>
      <c r="B420" s="362"/>
      <c r="C420" s="2"/>
      <c r="D420" s="72"/>
      <c r="E420" s="72"/>
      <c r="F420" s="72"/>
    </row>
    <row r="421" spans="1:6" s="363" customFormat="1" x14ac:dyDescent="0.2">
      <c r="A421" s="207"/>
      <c r="B421" s="362"/>
      <c r="C421" s="2"/>
      <c r="D421" s="72"/>
      <c r="E421" s="72"/>
      <c r="F421" s="72"/>
    </row>
    <row r="422" spans="1:6" s="363" customFormat="1" x14ac:dyDescent="0.2">
      <c r="A422" s="207"/>
      <c r="B422" s="362"/>
      <c r="C422" s="2"/>
      <c r="D422" s="72"/>
      <c r="E422" s="72"/>
      <c r="F422" s="72"/>
    </row>
    <row r="423" spans="1:6" s="363" customFormat="1" x14ac:dyDescent="0.2">
      <c r="A423" s="207"/>
      <c r="B423" s="362"/>
      <c r="C423" s="2"/>
      <c r="D423" s="72"/>
      <c r="E423" s="72"/>
      <c r="F423" s="72"/>
    </row>
    <row r="424" spans="1:6" s="363" customFormat="1" x14ac:dyDescent="0.2">
      <c r="A424" s="207"/>
      <c r="B424" s="362"/>
      <c r="C424" s="2"/>
      <c r="D424" s="72"/>
      <c r="E424" s="72"/>
      <c r="F424" s="72"/>
    </row>
    <row r="425" spans="1:6" s="363" customFormat="1" x14ac:dyDescent="0.2">
      <c r="A425" s="207"/>
      <c r="B425" s="362"/>
      <c r="C425" s="2"/>
      <c r="D425" s="72"/>
      <c r="E425" s="72"/>
      <c r="F425" s="72"/>
    </row>
    <row r="426" spans="1:6" s="363" customFormat="1" x14ac:dyDescent="0.2">
      <c r="A426" s="207"/>
      <c r="B426" s="362"/>
      <c r="C426" s="2"/>
      <c r="D426" s="72"/>
      <c r="E426" s="72"/>
      <c r="F426" s="72"/>
    </row>
    <row r="427" spans="1:6" s="363" customFormat="1" x14ac:dyDescent="0.2">
      <c r="A427" s="207"/>
      <c r="B427" s="362"/>
      <c r="C427" s="2"/>
      <c r="D427" s="72"/>
      <c r="E427" s="72"/>
      <c r="F427" s="72"/>
    </row>
    <row r="428" spans="1:6" s="363" customFormat="1" x14ac:dyDescent="0.2">
      <c r="A428" s="207"/>
      <c r="B428" s="362"/>
      <c r="C428" s="2"/>
      <c r="D428" s="72"/>
      <c r="E428" s="72"/>
      <c r="F428" s="72"/>
    </row>
    <row r="429" spans="1:6" s="363" customFormat="1" x14ac:dyDescent="0.2">
      <c r="A429" s="207"/>
      <c r="B429" s="362"/>
      <c r="C429" s="2"/>
      <c r="D429" s="72"/>
      <c r="E429" s="72"/>
      <c r="F429" s="72"/>
    </row>
    <row r="430" spans="1:6" s="363" customFormat="1" x14ac:dyDescent="0.2">
      <c r="A430" s="207"/>
      <c r="B430" s="362"/>
      <c r="C430" s="2"/>
      <c r="D430" s="72"/>
      <c r="E430" s="72"/>
      <c r="F430" s="72"/>
    </row>
    <row r="431" spans="1:6" s="363" customFormat="1" x14ac:dyDescent="0.2">
      <c r="A431" s="207"/>
      <c r="B431" s="362"/>
      <c r="C431" s="2"/>
      <c r="D431" s="72"/>
      <c r="E431" s="72"/>
      <c r="F431" s="72"/>
    </row>
    <row r="432" spans="1:6" s="363" customFormat="1" x14ac:dyDescent="0.2">
      <c r="A432" s="207"/>
      <c r="B432" s="362"/>
      <c r="C432" s="2"/>
      <c r="D432" s="72"/>
      <c r="E432" s="72"/>
      <c r="F432" s="72"/>
    </row>
    <row r="433" spans="1:6" s="363" customFormat="1" x14ac:dyDescent="0.2">
      <c r="A433" s="207"/>
      <c r="B433" s="362"/>
      <c r="C433" s="2"/>
      <c r="D433" s="72"/>
      <c r="E433" s="72"/>
      <c r="F433" s="72"/>
    </row>
    <row r="434" spans="1:6" s="363" customFormat="1" x14ac:dyDescent="0.2">
      <c r="A434" s="207"/>
      <c r="B434" s="362"/>
      <c r="C434" s="2"/>
      <c r="D434" s="72"/>
      <c r="E434" s="72"/>
      <c r="F434" s="72"/>
    </row>
    <row r="435" spans="1:6" s="363" customFormat="1" x14ac:dyDescent="0.2">
      <c r="A435" s="207"/>
      <c r="B435" s="362"/>
      <c r="C435" s="2"/>
      <c r="D435" s="72"/>
      <c r="E435" s="72"/>
      <c r="F435" s="72"/>
    </row>
    <row r="436" spans="1:6" s="363" customFormat="1" x14ac:dyDescent="0.2">
      <c r="A436" s="207"/>
      <c r="B436" s="362"/>
      <c r="C436" s="2"/>
      <c r="D436" s="72"/>
      <c r="E436" s="72"/>
      <c r="F436" s="72"/>
    </row>
    <row r="437" spans="1:6" s="363" customFormat="1" x14ac:dyDescent="0.2">
      <c r="A437" s="207"/>
      <c r="B437" s="362"/>
      <c r="C437" s="2"/>
      <c r="D437" s="72"/>
      <c r="E437" s="72"/>
      <c r="F437" s="72"/>
    </row>
    <row r="438" spans="1:6" s="363" customFormat="1" x14ac:dyDescent="0.2">
      <c r="A438" s="207"/>
      <c r="B438" s="362"/>
      <c r="C438" s="2"/>
      <c r="D438" s="72"/>
      <c r="E438" s="72"/>
      <c r="F438" s="72"/>
    </row>
    <row r="439" spans="1:6" s="363" customFormat="1" x14ac:dyDescent="0.2">
      <c r="A439" s="207"/>
      <c r="B439" s="362"/>
      <c r="C439" s="2"/>
      <c r="D439" s="72"/>
      <c r="E439" s="72"/>
      <c r="F439" s="72"/>
    </row>
    <row r="440" spans="1:6" s="363" customFormat="1" x14ac:dyDescent="0.2">
      <c r="A440" s="207"/>
      <c r="B440" s="362"/>
      <c r="C440" s="2"/>
      <c r="D440" s="72"/>
      <c r="E440" s="72"/>
      <c r="F440" s="72"/>
    </row>
    <row r="441" spans="1:6" s="363" customFormat="1" x14ac:dyDescent="0.2">
      <c r="A441" s="207"/>
      <c r="B441" s="362"/>
      <c r="C441" s="2"/>
      <c r="D441" s="72"/>
      <c r="E441" s="72"/>
      <c r="F441" s="72"/>
    </row>
    <row r="442" spans="1:6" s="363" customFormat="1" x14ac:dyDescent="0.2">
      <c r="A442" s="207"/>
      <c r="B442" s="362"/>
      <c r="C442" s="2"/>
      <c r="D442" s="72"/>
      <c r="E442" s="72"/>
      <c r="F442" s="72"/>
    </row>
    <row r="443" spans="1:6" s="363" customFormat="1" x14ac:dyDescent="0.2">
      <c r="A443" s="207"/>
      <c r="B443" s="362"/>
      <c r="C443" s="2"/>
      <c r="D443" s="72"/>
      <c r="E443" s="72"/>
      <c r="F443" s="72"/>
    </row>
    <row r="444" spans="1:6" s="363" customFormat="1" x14ac:dyDescent="0.2">
      <c r="A444" s="207"/>
      <c r="B444" s="362"/>
      <c r="C444" s="2"/>
      <c r="D444" s="72"/>
      <c r="E444" s="72"/>
      <c r="F444" s="72"/>
    </row>
    <row r="445" spans="1:6" s="363" customFormat="1" x14ac:dyDescent="0.2">
      <c r="A445" s="207"/>
      <c r="B445" s="362"/>
      <c r="C445" s="2"/>
      <c r="D445" s="72"/>
      <c r="E445" s="72"/>
      <c r="F445" s="72"/>
    </row>
    <row r="446" spans="1:6" s="363" customFormat="1" x14ac:dyDescent="0.2">
      <c r="A446" s="207"/>
      <c r="B446" s="362"/>
      <c r="C446" s="2"/>
      <c r="D446" s="72"/>
      <c r="E446" s="72"/>
      <c r="F446" s="72"/>
    </row>
    <row r="447" spans="1:6" s="363" customFormat="1" x14ac:dyDescent="0.2">
      <c r="A447" s="207"/>
      <c r="B447" s="362"/>
      <c r="C447" s="2"/>
      <c r="D447" s="72"/>
      <c r="E447" s="72"/>
      <c r="F447" s="72"/>
    </row>
    <row r="448" spans="1:6" s="363" customFormat="1" x14ac:dyDescent="0.2">
      <c r="A448" s="207"/>
      <c r="B448" s="362"/>
      <c r="C448" s="2"/>
      <c r="D448" s="72"/>
      <c r="E448" s="72"/>
      <c r="F448" s="72"/>
    </row>
    <row r="449" spans="1:6" s="363" customFormat="1" x14ac:dyDescent="0.2">
      <c r="A449" s="207"/>
      <c r="B449" s="362"/>
      <c r="C449" s="2"/>
      <c r="D449" s="72"/>
      <c r="E449" s="72"/>
      <c r="F449" s="72"/>
    </row>
    <row r="450" spans="1:6" s="363" customFormat="1" x14ac:dyDescent="0.2">
      <c r="A450" s="207"/>
      <c r="B450" s="362"/>
      <c r="C450" s="2"/>
      <c r="D450" s="72"/>
      <c r="E450" s="72"/>
      <c r="F450" s="72"/>
    </row>
    <row r="451" spans="1:6" s="363" customFormat="1" x14ac:dyDescent="0.2">
      <c r="A451" s="207"/>
      <c r="B451" s="362"/>
      <c r="C451" s="2"/>
      <c r="D451" s="72"/>
      <c r="E451" s="72"/>
      <c r="F451" s="72"/>
    </row>
    <row r="452" spans="1:6" s="363" customFormat="1" x14ac:dyDescent="0.2">
      <c r="A452" s="207"/>
      <c r="B452" s="362"/>
      <c r="C452" s="2"/>
      <c r="D452" s="72"/>
      <c r="E452" s="72"/>
      <c r="F452" s="72"/>
    </row>
    <row r="453" spans="1:6" s="363" customFormat="1" x14ac:dyDescent="0.2">
      <c r="A453" s="207"/>
      <c r="B453" s="362"/>
      <c r="C453" s="2"/>
      <c r="D453" s="72"/>
      <c r="E453" s="72"/>
      <c r="F453" s="72"/>
    </row>
    <row r="454" spans="1:6" s="363" customFormat="1" x14ac:dyDescent="0.2">
      <c r="A454" s="207"/>
      <c r="B454" s="362"/>
      <c r="C454" s="2"/>
      <c r="D454" s="72"/>
      <c r="E454" s="72"/>
      <c r="F454" s="72"/>
    </row>
    <row r="455" spans="1:6" s="363" customFormat="1" x14ac:dyDescent="0.2">
      <c r="A455" s="207"/>
      <c r="B455" s="362"/>
      <c r="C455" s="2"/>
      <c r="D455" s="72"/>
      <c r="E455" s="72"/>
      <c r="F455" s="72"/>
    </row>
    <row r="456" spans="1:6" s="363" customFormat="1" x14ac:dyDescent="0.2">
      <c r="A456" s="207"/>
      <c r="B456" s="362"/>
      <c r="C456" s="2"/>
      <c r="D456" s="72"/>
      <c r="E456" s="72"/>
      <c r="F456" s="72"/>
    </row>
    <row r="457" spans="1:6" s="363" customFormat="1" x14ac:dyDescent="0.2">
      <c r="A457" s="207"/>
      <c r="B457" s="362"/>
      <c r="C457" s="2"/>
      <c r="D457" s="72"/>
      <c r="E457" s="72"/>
      <c r="F457" s="72"/>
    </row>
    <row r="458" spans="1:6" s="363" customFormat="1" x14ac:dyDescent="0.2">
      <c r="A458" s="207"/>
      <c r="B458" s="362"/>
      <c r="C458" s="2"/>
      <c r="D458" s="72"/>
      <c r="E458" s="72"/>
      <c r="F458" s="72"/>
    </row>
    <row r="459" spans="1:6" s="363" customFormat="1" x14ac:dyDescent="0.2">
      <c r="A459" s="207"/>
      <c r="B459" s="362"/>
      <c r="C459" s="2"/>
      <c r="D459" s="72"/>
      <c r="E459" s="72"/>
      <c r="F459" s="72"/>
    </row>
    <row r="460" spans="1:6" s="363" customFormat="1" x14ac:dyDescent="0.2">
      <c r="A460" s="207"/>
      <c r="B460" s="362"/>
      <c r="C460" s="2"/>
      <c r="D460" s="72"/>
      <c r="E460" s="72"/>
      <c r="F460" s="72"/>
    </row>
    <row r="461" spans="1:6" s="363" customFormat="1" x14ac:dyDescent="0.2">
      <c r="A461" s="207"/>
      <c r="B461" s="362"/>
      <c r="C461" s="2"/>
      <c r="D461" s="72"/>
      <c r="E461" s="72"/>
      <c r="F461" s="72"/>
    </row>
    <row r="462" spans="1:6" s="363" customFormat="1" x14ac:dyDescent="0.2">
      <c r="A462" s="207"/>
      <c r="B462" s="362"/>
      <c r="C462" s="2"/>
      <c r="D462" s="72"/>
      <c r="E462" s="72"/>
      <c r="F462" s="72"/>
    </row>
    <row r="463" spans="1:6" s="363" customFormat="1" x14ac:dyDescent="0.2">
      <c r="A463" s="207"/>
      <c r="B463" s="362"/>
      <c r="C463" s="2"/>
      <c r="D463" s="72"/>
      <c r="E463" s="72"/>
      <c r="F463" s="72"/>
    </row>
    <row r="464" spans="1:6" s="363" customFormat="1" x14ac:dyDescent="0.2">
      <c r="A464" s="207"/>
      <c r="B464" s="362"/>
      <c r="C464" s="2"/>
      <c r="D464" s="72"/>
      <c r="E464" s="72"/>
      <c r="F464" s="72"/>
    </row>
    <row r="465" spans="1:6" s="363" customFormat="1" x14ac:dyDescent="0.2">
      <c r="A465" s="207"/>
      <c r="B465" s="362"/>
      <c r="C465" s="2"/>
      <c r="D465" s="72"/>
      <c r="E465" s="72"/>
      <c r="F465" s="72"/>
    </row>
    <row r="466" spans="1:6" s="363" customFormat="1" x14ac:dyDescent="0.2">
      <c r="A466" s="207"/>
      <c r="B466" s="362"/>
      <c r="C466" s="2"/>
      <c r="D466" s="72"/>
      <c r="E466" s="72"/>
      <c r="F466" s="72"/>
    </row>
    <row r="467" spans="1:6" s="363" customFormat="1" x14ac:dyDescent="0.2">
      <c r="A467" s="207"/>
      <c r="B467" s="362"/>
      <c r="C467" s="2"/>
      <c r="D467" s="72"/>
      <c r="E467" s="72"/>
      <c r="F467" s="72"/>
    </row>
    <row r="468" spans="1:6" s="363" customFormat="1" x14ac:dyDescent="0.2">
      <c r="A468" s="207"/>
      <c r="B468" s="362"/>
      <c r="C468" s="2"/>
      <c r="D468" s="72"/>
      <c r="E468" s="72"/>
      <c r="F468" s="72"/>
    </row>
    <row r="469" spans="1:6" s="363" customFormat="1" x14ac:dyDescent="0.2">
      <c r="A469" s="207"/>
      <c r="B469" s="362"/>
      <c r="C469" s="2"/>
      <c r="D469" s="72"/>
      <c r="E469" s="72"/>
      <c r="F469" s="72"/>
    </row>
    <row r="470" spans="1:6" s="363" customFormat="1" x14ac:dyDescent="0.2">
      <c r="A470" s="207"/>
      <c r="B470" s="362"/>
      <c r="C470" s="2"/>
      <c r="D470" s="72"/>
      <c r="E470" s="72"/>
      <c r="F470" s="72"/>
    </row>
    <row r="471" spans="1:6" s="363" customFormat="1" x14ac:dyDescent="0.2">
      <c r="A471" s="207"/>
      <c r="B471" s="362"/>
      <c r="C471" s="2"/>
      <c r="D471" s="72"/>
      <c r="E471" s="72"/>
      <c r="F471" s="72"/>
    </row>
    <row r="472" spans="1:6" s="363" customFormat="1" x14ac:dyDescent="0.2">
      <c r="A472" s="207"/>
      <c r="B472" s="362"/>
      <c r="C472" s="2"/>
      <c r="D472" s="72"/>
      <c r="E472" s="72"/>
      <c r="F472" s="72"/>
    </row>
    <row r="473" spans="1:6" s="363" customFormat="1" x14ac:dyDescent="0.2">
      <c r="A473" s="207"/>
      <c r="B473" s="362"/>
      <c r="C473" s="2"/>
      <c r="D473" s="72"/>
      <c r="E473" s="72"/>
      <c r="F473" s="72"/>
    </row>
    <row r="474" spans="1:6" s="363" customFormat="1" x14ac:dyDescent="0.2">
      <c r="A474" s="207"/>
      <c r="B474" s="362"/>
      <c r="C474" s="2"/>
      <c r="D474" s="72"/>
      <c r="E474" s="72"/>
      <c r="F474" s="72"/>
    </row>
    <row r="475" spans="1:6" s="363" customFormat="1" x14ac:dyDescent="0.2">
      <c r="A475" s="207"/>
      <c r="B475" s="362"/>
      <c r="C475" s="2"/>
      <c r="D475" s="72"/>
      <c r="E475" s="72"/>
      <c r="F475" s="72"/>
    </row>
    <row r="476" spans="1:6" s="363" customFormat="1" x14ac:dyDescent="0.2">
      <c r="A476" s="207"/>
      <c r="B476" s="362"/>
      <c r="C476" s="2"/>
      <c r="D476" s="72"/>
      <c r="E476" s="72"/>
      <c r="F476" s="72"/>
    </row>
    <row r="477" spans="1:6" s="363" customFormat="1" x14ac:dyDescent="0.2">
      <c r="A477" s="207"/>
      <c r="B477" s="362"/>
      <c r="C477" s="2"/>
      <c r="D477" s="72"/>
      <c r="E477" s="72"/>
      <c r="F477" s="72"/>
    </row>
    <row r="478" spans="1:6" s="363" customFormat="1" x14ac:dyDescent="0.2">
      <c r="A478" s="207"/>
      <c r="B478" s="362"/>
      <c r="C478" s="2"/>
      <c r="D478" s="72"/>
      <c r="E478" s="72"/>
      <c r="F478" s="72"/>
    </row>
    <row r="479" spans="1:6" s="363" customFormat="1" x14ac:dyDescent="0.2">
      <c r="A479" s="207"/>
      <c r="B479" s="362"/>
      <c r="C479" s="2"/>
      <c r="D479" s="72"/>
      <c r="E479" s="72"/>
      <c r="F479" s="72"/>
    </row>
    <row r="480" spans="1:6" s="363" customFormat="1" x14ac:dyDescent="0.2">
      <c r="A480" s="207"/>
      <c r="B480" s="362"/>
      <c r="C480" s="2"/>
      <c r="D480" s="72"/>
      <c r="E480" s="72"/>
      <c r="F480" s="72"/>
    </row>
    <row r="481" spans="1:6" s="363" customFormat="1" x14ac:dyDescent="0.2">
      <c r="A481" s="207"/>
      <c r="B481" s="362"/>
      <c r="C481" s="2"/>
      <c r="D481" s="72"/>
      <c r="E481" s="72"/>
      <c r="F481" s="72"/>
    </row>
    <row r="482" spans="1:6" s="363" customFormat="1" x14ac:dyDescent="0.2">
      <c r="A482" s="207"/>
      <c r="B482" s="362"/>
      <c r="C482" s="2"/>
      <c r="D482" s="72"/>
      <c r="E482" s="72"/>
      <c r="F482" s="72"/>
    </row>
    <row r="483" spans="1:6" s="363" customFormat="1" x14ac:dyDescent="0.2">
      <c r="A483" s="207"/>
      <c r="B483" s="362"/>
      <c r="C483" s="2"/>
      <c r="D483" s="72"/>
      <c r="E483" s="72"/>
      <c r="F483" s="72"/>
    </row>
    <row r="484" spans="1:6" s="363" customFormat="1" x14ac:dyDescent="0.2">
      <c r="A484" s="207"/>
      <c r="B484" s="362"/>
      <c r="C484" s="2"/>
      <c r="D484" s="72"/>
      <c r="E484" s="72"/>
      <c r="F484" s="72"/>
    </row>
    <row r="485" spans="1:6" s="363" customFormat="1" x14ac:dyDescent="0.2">
      <c r="A485" s="207"/>
      <c r="B485" s="362"/>
      <c r="C485" s="2"/>
      <c r="D485" s="72"/>
      <c r="E485" s="72"/>
      <c r="F485" s="72"/>
    </row>
    <row r="486" spans="1:6" s="363" customFormat="1" x14ac:dyDescent="0.2">
      <c r="A486" s="207"/>
      <c r="B486" s="362"/>
      <c r="C486" s="2"/>
      <c r="D486" s="72"/>
      <c r="E486" s="72"/>
      <c r="F486" s="72"/>
    </row>
    <row r="487" spans="1:6" s="363" customFormat="1" x14ac:dyDescent="0.2">
      <c r="A487" s="207"/>
      <c r="B487" s="362"/>
      <c r="C487" s="2"/>
      <c r="D487" s="72"/>
      <c r="E487" s="72"/>
      <c r="F487" s="72"/>
    </row>
    <row r="488" spans="1:6" s="363" customFormat="1" x14ac:dyDescent="0.2">
      <c r="A488" s="207"/>
      <c r="B488" s="362"/>
      <c r="C488" s="2"/>
      <c r="D488" s="72"/>
      <c r="E488" s="72"/>
      <c r="F488" s="72"/>
    </row>
    <row r="489" spans="1:6" s="363" customFormat="1" x14ac:dyDescent="0.2">
      <c r="A489" s="207"/>
      <c r="B489" s="362"/>
      <c r="C489" s="2"/>
      <c r="D489" s="72"/>
      <c r="E489" s="72"/>
      <c r="F489" s="72"/>
    </row>
    <row r="490" spans="1:6" s="363" customFormat="1" x14ac:dyDescent="0.2">
      <c r="A490" s="207"/>
      <c r="B490" s="362"/>
      <c r="C490" s="2"/>
      <c r="D490" s="72"/>
      <c r="E490" s="72"/>
      <c r="F490" s="72"/>
    </row>
    <row r="491" spans="1:6" s="363" customFormat="1" x14ac:dyDescent="0.2">
      <c r="A491" s="207"/>
      <c r="B491" s="362"/>
      <c r="C491" s="2"/>
      <c r="D491" s="72"/>
      <c r="E491" s="72"/>
      <c r="F491" s="72"/>
    </row>
  </sheetData>
  <sheetProtection algorithmName="SHA-512" hashValue="zC1UkDUZEDjia75S8u+pz9MvHS3/MFw4bocXBek4KIJvK0ISIt/mC+vH592WORCkdZ4/JTAZBjiNw8J3Px9IGw==" saltValue="xUI6V3sL8wdwzbwrRqrMv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6"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7"/>
  <sheetViews>
    <sheetView showGridLines="0" topLeftCell="A4" zoomScale="90" zoomScaleNormal="90" workbookViewId="0">
      <selection activeCell="E28" sqref="E28"/>
    </sheetView>
  </sheetViews>
  <sheetFormatPr defaultColWidth="8.85546875" defaultRowHeight="15" x14ac:dyDescent="0.25"/>
  <cols>
    <col min="1" max="1" width="81.7109375" style="2" customWidth="1"/>
    <col min="2" max="2" width="11" bestFit="1" customWidth="1"/>
    <col min="3" max="12" width="11.7109375" customWidth="1"/>
    <col min="13" max="13" width="2.85546875" customWidth="1"/>
    <col min="14" max="23" width="10.85546875" customWidth="1"/>
    <col min="25" max="38" width="0" hidden="1" customWidth="1"/>
  </cols>
  <sheetData>
    <row r="1" spans="1:29" ht="30" customHeight="1" x14ac:dyDescent="0.25">
      <c r="A1" s="200" t="str">
        <f>'Assumptions input'!A1</f>
        <v>Pembrolizumab plus chemotherapy with or without bevacizumab for persistent, recurrent or metastatic cervical cancer (rapid review of TA885)</v>
      </c>
      <c r="B1" s="452"/>
      <c r="C1" s="452"/>
      <c r="D1" s="452"/>
      <c r="E1" s="452"/>
      <c r="F1" s="452"/>
      <c r="G1" s="452"/>
      <c r="H1" s="452"/>
      <c r="I1" s="452"/>
      <c r="J1" s="452" t="s">
        <v>1</v>
      </c>
      <c r="K1" s="452" t="s">
        <v>1</v>
      </c>
      <c r="L1" s="452" t="s">
        <v>1</v>
      </c>
      <c r="M1" s="452" t="s">
        <v>1</v>
      </c>
      <c r="N1" s="452" t="s">
        <v>1</v>
      </c>
      <c r="O1" s="452" t="s">
        <v>1</v>
      </c>
      <c r="P1" s="452" t="s">
        <v>1</v>
      </c>
      <c r="Q1" s="452" t="s">
        <v>1</v>
      </c>
      <c r="R1" s="452" t="s">
        <v>1</v>
      </c>
      <c r="S1" s="452" t="s">
        <v>1</v>
      </c>
      <c r="T1" s="452" t="s">
        <v>1</v>
      </c>
      <c r="U1" s="452" t="s">
        <v>1</v>
      </c>
      <c r="V1" s="452" t="s">
        <v>1</v>
      </c>
      <c r="W1" s="452" t="s">
        <v>1</v>
      </c>
    </row>
    <row r="2" spans="1:29" ht="30" customHeight="1" x14ac:dyDescent="0.25">
      <c r="A2" s="453" t="s">
        <v>683</v>
      </c>
      <c r="B2" s="452" t="s">
        <v>1</v>
      </c>
      <c r="C2" s="452" t="s">
        <v>1</v>
      </c>
      <c r="D2" s="452" t="s">
        <v>1</v>
      </c>
      <c r="E2" s="452" t="s">
        <v>1</v>
      </c>
      <c r="F2" s="452" t="s">
        <v>1</v>
      </c>
      <c r="G2" s="452" t="s">
        <v>1</v>
      </c>
      <c r="H2" s="452" t="s">
        <v>1</v>
      </c>
      <c r="I2" s="452"/>
      <c r="J2" s="452" t="s">
        <v>1</v>
      </c>
      <c r="K2" s="452" t="s">
        <v>1</v>
      </c>
      <c r="L2" s="452" t="s">
        <v>1</v>
      </c>
      <c r="M2" s="452" t="s">
        <v>1</v>
      </c>
      <c r="N2" s="452" t="s">
        <v>1</v>
      </c>
      <c r="O2" s="452" t="s">
        <v>1</v>
      </c>
      <c r="P2" s="452" t="s">
        <v>1</v>
      </c>
      <c r="Q2" s="452" t="s">
        <v>1</v>
      </c>
      <c r="R2" s="452" t="s">
        <v>1</v>
      </c>
      <c r="S2" s="452" t="s">
        <v>1</v>
      </c>
      <c r="T2" s="452" t="s">
        <v>1</v>
      </c>
      <c r="U2" s="452" t="s">
        <v>1</v>
      </c>
      <c r="V2" s="452" t="s">
        <v>1</v>
      </c>
      <c r="W2" s="452" t="s">
        <v>1</v>
      </c>
    </row>
    <row r="3" spans="1:29" ht="15.75" thickBot="1" x14ac:dyDescent="0.3">
      <c r="A3" s="337" t="s">
        <v>1</v>
      </c>
      <c r="B3" s="342" t="s">
        <v>1</v>
      </c>
      <c r="C3" s="342" t="s">
        <v>1</v>
      </c>
      <c r="D3" s="342" t="s">
        <v>1</v>
      </c>
      <c r="E3" s="342" t="s">
        <v>1</v>
      </c>
      <c r="F3" s="342" t="s">
        <v>1</v>
      </c>
      <c r="G3" s="342" t="s">
        <v>1</v>
      </c>
      <c r="H3" s="342" t="s">
        <v>1</v>
      </c>
      <c r="I3" s="342" t="s">
        <v>1</v>
      </c>
      <c r="J3" s="342" t="s">
        <v>1</v>
      </c>
      <c r="K3" s="342" t="s">
        <v>1</v>
      </c>
      <c r="L3" s="342" t="s">
        <v>1</v>
      </c>
      <c r="M3" s="342" t="s">
        <v>1</v>
      </c>
      <c r="N3" s="342" t="s">
        <v>1</v>
      </c>
      <c r="O3" s="342" t="s">
        <v>1</v>
      </c>
      <c r="P3" s="342" t="s">
        <v>1</v>
      </c>
      <c r="Q3" s="342" t="s">
        <v>1</v>
      </c>
      <c r="R3" s="342" t="s">
        <v>1</v>
      </c>
      <c r="S3" s="342" t="s">
        <v>1</v>
      </c>
      <c r="T3" s="342" t="s">
        <v>1</v>
      </c>
      <c r="U3" s="342" t="s">
        <v>1</v>
      </c>
      <c r="V3" s="342" t="s">
        <v>1</v>
      </c>
      <c r="W3" s="342" t="s">
        <v>1</v>
      </c>
    </row>
    <row r="4" spans="1:29" s="457" customFormat="1" ht="31.5" customHeight="1" thickBot="1" x14ac:dyDescent="0.3">
      <c r="A4" s="454" t="s">
        <v>684</v>
      </c>
      <c r="B4" s="536">
        <v>6</v>
      </c>
      <c r="C4" s="217" t="str">
        <f>VLOOKUP(B4,'Population selection'!B561:C577,2,0)</f>
        <v>Adults 18 years and over</v>
      </c>
      <c r="D4" s="455"/>
      <c r="E4" s="455"/>
      <c r="F4" s="456"/>
      <c r="G4" s="456"/>
      <c r="H4" s="456"/>
      <c r="I4" s="456"/>
      <c r="J4" s="456"/>
      <c r="K4" s="456"/>
      <c r="L4" s="456"/>
      <c r="M4" s="456"/>
      <c r="N4" s="456"/>
      <c r="O4" s="456"/>
      <c r="P4" s="456"/>
      <c r="Q4" s="456"/>
      <c r="R4" s="456"/>
      <c r="S4" s="456"/>
      <c r="T4" s="456"/>
      <c r="U4" s="456"/>
      <c r="V4" s="456"/>
      <c r="W4" s="456"/>
    </row>
    <row r="5" spans="1:29" x14ac:dyDescent="0.25">
      <c r="A5" s="337"/>
      <c r="B5" s="342"/>
      <c r="C5" s="342"/>
      <c r="D5" s="342"/>
      <c r="E5" s="342"/>
      <c r="F5" s="342"/>
      <c r="G5" s="342"/>
      <c r="H5" s="342"/>
      <c r="I5" s="342"/>
      <c r="J5" s="342"/>
      <c r="K5" s="342"/>
      <c r="L5" s="342"/>
      <c r="M5" s="342"/>
      <c r="N5" s="342"/>
      <c r="O5" s="342"/>
      <c r="P5" s="342"/>
      <c r="Q5" s="342"/>
      <c r="R5" s="342"/>
      <c r="S5" s="342"/>
      <c r="T5" s="342"/>
      <c r="U5" s="342"/>
      <c r="V5" s="342"/>
      <c r="W5" s="342"/>
    </row>
    <row r="6" spans="1:29" x14ac:dyDescent="0.25">
      <c r="A6" s="413"/>
      <c r="B6" s="343"/>
      <c r="C6" s="343"/>
      <c r="D6" s="343"/>
      <c r="E6" s="342"/>
      <c r="F6" s="342"/>
      <c r="G6" s="342"/>
      <c r="H6" s="342"/>
      <c r="I6" s="342"/>
      <c r="J6" s="342"/>
      <c r="K6" s="342"/>
      <c r="L6" s="342"/>
      <c r="M6" s="342"/>
      <c r="N6" s="342"/>
      <c r="O6" s="342"/>
      <c r="P6" s="342"/>
      <c r="Q6" s="342"/>
      <c r="R6" s="342"/>
      <c r="S6" s="342"/>
      <c r="T6" s="342"/>
      <c r="U6" s="342"/>
      <c r="V6" s="342"/>
      <c r="W6" s="342"/>
    </row>
    <row r="7" spans="1:29" x14ac:dyDescent="0.25">
      <c r="A7" s="6" t="s">
        <v>685</v>
      </c>
      <c r="E7" s="342" t="s">
        <v>1</v>
      </c>
      <c r="F7" s="342" t="s">
        <v>1</v>
      </c>
      <c r="G7" s="342" t="s">
        <v>1</v>
      </c>
      <c r="H7" s="342" t="s">
        <v>1</v>
      </c>
      <c r="I7" s="342" t="s">
        <v>1</v>
      </c>
      <c r="J7" s="342" t="s">
        <v>1</v>
      </c>
      <c r="K7" s="342" t="s">
        <v>1</v>
      </c>
      <c r="L7" s="342" t="s">
        <v>1</v>
      </c>
      <c r="M7" s="342" t="s">
        <v>1</v>
      </c>
      <c r="N7" s="342" t="s">
        <v>1</v>
      </c>
      <c r="O7" s="342" t="s">
        <v>1</v>
      </c>
      <c r="P7" s="342" t="s">
        <v>1</v>
      </c>
      <c r="Q7" s="342" t="s">
        <v>1</v>
      </c>
      <c r="R7" s="342" t="s">
        <v>1</v>
      </c>
      <c r="S7" s="342" t="s">
        <v>1</v>
      </c>
      <c r="T7" s="342" t="s">
        <v>1</v>
      </c>
      <c r="U7" s="342" t="s">
        <v>1</v>
      </c>
      <c r="V7" s="342" t="s">
        <v>1</v>
      </c>
      <c r="W7" s="342" t="s">
        <v>1</v>
      </c>
    </row>
    <row r="8" spans="1:29" x14ac:dyDescent="0.25">
      <c r="A8" s="6" t="s">
        <v>686</v>
      </c>
      <c r="B8" s="342" t="s">
        <v>1</v>
      </c>
      <c r="C8" s="342" t="s">
        <v>1</v>
      </c>
      <c r="D8" s="342" t="s">
        <v>1</v>
      </c>
      <c r="E8" s="342" t="s">
        <v>1</v>
      </c>
      <c r="F8" s="342" t="s">
        <v>1</v>
      </c>
      <c r="G8" s="342" t="s">
        <v>1</v>
      </c>
      <c r="H8" s="342" t="s">
        <v>1</v>
      </c>
      <c r="I8" s="342" t="s">
        <v>1</v>
      </c>
      <c r="J8" s="342" t="s">
        <v>1</v>
      </c>
      <c r="K8" s="342" t="s">
        <v>1</v>
      </c>
      <c r="L8" s="342" t="s">
        <v>1</v>
      </c>
      <c r="M8" s="342" t="s">
        <v>1</v>
      </c>
      <c r="N8" s="342" t="s">
        <v>1</v>
      </c>
      <c r="O8" s="342" t="s">
        <v>1</v>
      </c>
      <c r="P8" s="342" t="s">
        <v>1</v>
      </c>
      <c r="Q8" s="342" t="s">
        <v>1</v>
      </c>
      <c r="R8" s="342" t="s">
        <v>1</v>
      </c>
      <c r="S8" s="342" t="s">
        <v>1</v>
      </c>
      <c r="T8" s="342" t="s">
        <v>1</v>
      </c>
      <c r="U8" s="342" t="s">
        <v>1</v>
      </c>
      <c r="V8" s="342" t="s">
        <v>1</v>
      </c>
      <c r="W8" s="342" t="s">
        <v>1</v>
      </c>
    </row>
    <row r="9" spans="1:29" ht="15.75" thickBot="1" x14ac:dyDescent="0.3">
      <c r="A9" s="343" t="s">
        <v>1</v>
      </c>
      <c r="B9" s="342" t="s">
        <v>1</v>
      </c>
      <c r="C9" s="342" t="s">
        <v>1</v>
      </c>
      <c r="D9" s="342" t="s">
        <v>1</v>
      </c>
      <c r="E9" s="342" t="s">
        <v>1</v>
      </c>
      <c r="F9" s="342" t="s">
        <v>1</v>
      </c>
      <c r="G9" s="342" t="s">
        <v>1</v>
      </c>
      <c r="H9" s="342" t="s">
        <v>1</v>
      </c>
      <c r="I9" s="342" t="s">
        <v>1</v>
      </c>
      <c r="J9" s="342" t="s">
        <v>1</v>
      </c>
      <c r="K9" s="342" t="s">
        <v>1</v>
      </c>
      <c r="L9" s="342" t="s">
        <v>1</v>
      </c>
      <c r="M9" s="342" t="s">
        <v>1</v>
      </c>
      <c r="N9" s="342" t="s">
        <v>1</v>
      </c>
      <c r="O9" s="342" t="s">
        <v>1</v>
      </c>
      <c r="P9" s="342" t="s">
        <v>1</v>
      </c>
      <c r="Q9" s="342" t="s">
        <v>1</v>
      </c>
      <c r="R9" s="342" t="s">
        <v>1</v>
      </c>
      <c r="S9" s="342" t="s">
        <v>1</v>
      </c>
      <c r="T9" s="342" t="s">
        <v>1</v>
      </c>
      <c r="U9" s="342" t="s">
        <v>1</v>
      </c>
      <c r="V9" s="342" t="s">
        <v>1</v>
      </c>
      <c r="W9" s="342" t="s">
        <v>1</v>
      </c>
    </row>
    <row r="10" spans="1:29" ht="90" customHeight="1" x14ac:dyDescent="0.25">
      <c r="A10" s="458" t="s">
        <v>620</v>
      </c>
      <c r="B10" s="459" t="s">
        <v>687</v>
      </c>
      <c r="C10" s="460" t="s">
        <v>688</v>
      </c>
      <c r="D10" s="461" t="s">
        <v>689</v>
      </c>
      <c r="E10" s="461" t="s">
        <v>690</v>
      </c>
      <c r="F10" s="461" t="s">
        <v>691</v>
      </c>
      <c r="G10" s="462" t="s">
        <v>692</v>
      </c>
      <c r="H10" s="463" t="s">
        <v>693</v>
      </c>
      <c r="I10" s="464" t="s">
        <v>694</v>
      </c>
      <c r="J10" s="465" t="s">
        <v>695</v>
      </c>
      <c r="K10" s="465" t="s">
        <v>696</v>
      </c>
      <c r="L10" s="466" t="s">
        <v>697</v>
      </c>
      <c r="M10" s="342" t="s">
        <v>1</v>
      </c>
      <c r="N10" s="342" t="s">
        <v>1</v>
      </c>
      <c r="O10" s="342" t="s">
        <v>1</v>
      </c>
      <c r="P10" s="342" t="s">
        <v>1</v>
      </c>
      <c r="Q10" s="342" t="s">
        <v>1</v>
      </c>
      <c r="R10" s="342" t="s">
        <v>1</v>
      </c>
      <c r="S10" s="342" t="s">
        <v>1</v>
      </c>
      <c r="T10" s="342" t="s">
        <v>1</v>
      </c>
      <c r="U10" s="342" t="s">
        <v>1</v>
      </c>
      <c r="V10" s="342" t="s">
        <v>1</v>
      </c>
      <c r="W10" s="342" t="s">
        <v>1</v>
      </c>
    </row>
    <row r="11" spans="1:29" s="472" customFormat="1" ht="30" customHeight="1" x14ac:dyDescent="0.25">
      <c r="A11" s="467" t="s">
        <v>698</v>
      </c>
      <c r="B11" s="468"/>
      <c r="C11" s="469"/>
      <c r="D11" s="469"/>
      <c r="E11" s="469"/>
      <c r="F11" s="469"/>
      <c r="G11" s="469"/>
      <c r="H11" s="469"/>
      <c r="I11" s="469"/>
      <c r="J11" s="469"/>
      <c r="K11" s="469"/>
      <c r="L11" s="470"/>
      <c r="M11" s="471" t="s">
        <v>1</v>
      </c>
      <c r="N11" s="471" t="s">
        <v>1</v>
      </c>
      <c r="O11" s="471" t="s">
        <v>1</v>
      </c>
      <c r="P11" s="471" t="s">
        <v>1</v>
      </c>
      <c r="Q11" s="471" t="s">
        <v>1</v>
      </c>
      <c r="R11" s="471" t="s">
        <v>1</v>
      </c>
      <c r="S11" s="471" t="s">
        <v>1</v>
      </c>
      <c r="T11" s="471" t="s">
        <v>1</v>
      </c>
      <c r="U11" s="471" t="s">
        <v>1</v>
      </c>
      <c r="V11" s="471" t="s">
        <v>1</v>
      </c>
      <c r="W11" s="471" t="s">
        <v>1</v>
      </c>
    </row>
    <row r="12" spans="1:29" s="472" customFormat="1" ht="30" customHeight="1" x14ac:dyDescent="0.25">
      <c r="A12" s="473" t="s">
        <v>699</v>
      </c>
      <c r="B12" s="474"/>
      <c r="C12" s="434">
        <f>VLOOKUP($B$4,'Population selection'!$B$561:$I$577,4,0)</f>
        <v>1.0158417431734368</v>
      </c>
      <c r="D12" s="434">
        <f>VLOOKUP($B$4,'Population selection'!$B$561:$I$577,5,0)</f>
        <v>1.0219028338714957</v>
      </c>
      <c r="E12" s="434">
        <f>VLOOKUP($B$4,'Population selection'!$B$561:$I$577,6,0)</f>
        <v>1.0280568686265446</v>
      </c>
      <c r="F12" s="435">
        <f>VLOOKUP($B$4,'Population selection'!$B$561:$I$577,7,0)</f>
        <v>1.0345147935582482</v>
      </c>
      <c r="G12" s="436">
        <f>VLOOKUP($B$4,'Population selection'!$B$561:$I$577,8,0)</f>
        <v>1.0406315337231495</v>
      </c>
      <c r="H12" s="437">
        <f>C12</f>
        <v>1.0158417431734368</v>
      </c>
      <c r="I12" s="438">
        <f>D12</f>
        <v>1.0219028338714957</v>
      </c>
      <c r="J12" s="438">
        <f>E12</f>
        <v>1.0280568686265446</v>
      </c>
      <c r="K12" s="438">
        <f>F12</f>
        <v>1.0345147935582482</v>
      </c>
      <c r="L12" s="439">
        <f>G12</f>
        <v>1.0406315337231495</v>
      </c>
      <c r="M12" s="471" t="s">
        <v>1</v>
      </c>
      <c r="N12" s="471" t="s">
        <v>1</v>
      </c>
      <c r="O12" s="471" t="s">
        <v>1</v>
      </c>
      <c r="P12" s="471" t="s">
        <v>1</v>
      </c>
      <c r="Q12" s="471" t="s">
        <v>1</v>
      </c>
      <c r="R12" s="471" t="s">
        <v>1</v>
      </c>
      <c r="S12" s="471" t="s">
        <v>1</v>
      </c>
      <c r="T12" s="471" t="s">
        <v>1</v>
      </c>
      <c r="U12" s="471" t="s">
        <v>1</v>
      </c>
      <c r="V12" s="471" t="s">
        <v>1</v>
      </c>
      <c r="W12" s="471" t="s">
        <v>1</v>
      </c>
    </row>
    <row r="13" spans="1:29" s="472" customFormat="1" ht="30" customHeight="1" x14ac:dyDescent="0.25">
      <c r="A13" s="475" t="s">
        <v>700</v>
      </c>
      <c r="B13" s="474"/>
      <c r="C13" s="434">
        <v>1</v>
      </c>
      <c r="D13" s="434">
        <v>1</v>
      </c>
      <c r="E13" s="434">
        <v>1</v>
      </c>
      <c r="F13" s="434">
        <v>1</v>
      </c>
      <c r="G13" s="440">
        <v>1</v>
      </c>
      <c r="H13" s="436">
        <v>1</v>
      </c>
      <c r="I13" s="434">
        <v>1</v>
      </c>
      <c r="J13" s="434">
        <v>1</v>
      </c>
      <c r="K13" s="434">
        <v>1</v>
      </c>
      <c r="L13" s="440">
        <v>1</v>
      </c>
      <c r="M13" s="471"/>
      <c r="N13" s="471"/>
      <c r="O13" s="471"/>
      <c r="P13" s="471"/>
      <c r="Q13" s="471"/>
      <c r="R13" s="471"/>
      <c r="S13" s="471"/>
      <c r="T13" s="471"/>
      <c r="U13" s="471"/>
      <c r="V13" s="471"/>
      <c r="W13" s="471"/>
    </row>
    <row r="14" spans="1:29" s="472" customFormat="1" ht="30" customHeight="1" x14ac:dyDescent="0.25">
      <c r="A14" s="473" t="s">
        <v>701</v>
      </c>
      <c r="B14" s="474"/>
      <c r="C14" s="476">
        <f>IF('Population selection'!$J$23="",'Population selection'!$J$15*C12,C12*'Population selection'!$J$23)</f>
        <v>45161124</v>
      </c>
      <c r="D14" s="476">
        <f>IF('Population selection'!$J$23="",'Population selection'!$J$15*D12,D12*'Population selection'!$J$23)</f>
        <v>45430581.000000007</v>
      </c>
      <c r="E14" s="476">
        <f>IF('Population selection'!$J$23="",'Population selection'!$J$15*E12,E12*'Population selection'!$J$23)</f>
        <v>45704170</v>
      </c>
      <c r="F14" s="476">
        <f>IF('Population selection'!$J$23="",'Population selection'!$J$15*F12,F12*'Population selection'!$J$23)</f>
        <v>45991269.000000007</v>
      </c>
      <c r="G14" s="477">
        <f>IF('Population selection'!$J$23="",'Population selection'!$J$15*G12,G12*'Population selection'!$J$23)</f>
        <v>46263200</v>
      </c>
      <c r="H14" s="478">
        <f>IF('Population selection'!$J$23="",'Population selection'!$J$15*H12,H12*'Population selection'!$J$23)</f>
        <v>45161124</v>
      </c>
      <c r="I14" s="476">
        <f>IF('Population selection'!$J$23="",'Population selection'!$J$15*I12,I12*'Population selection'!$J$23)</f>
        <v>45430581.000000007</v>
      </c>
      <c r="J14" s="476">
        <f>IF('Population selection'!$J$23="",'Population selection'!$J$15*J12,J12*'Population selection'!$J$23)</f>
        <v>45704170</v>
      </c>
      <c r="K14" s="476">
        <f>IF('Population selection'!$J$23="",'Population selection'!$J$15*K12,K12*'Population selection'!$J$23)</f>
        <v>45991269.000000007</v>
      </c>
      <c r="L14" s="477">
        <f>IF('Population selection'!$J$23="",'Population selection'!$J$15*L12,L12*'Population selection'!$J$23)</f>
        <v>46263200</v>
      </c>
      <c r="M14" s="471" t="s">
        <v>1</v>
      </c>
      <c r="N14" s="471" t="s">
        <v>1</v>
      </c>
      <c r="O14" s="471" t="s">
        <v>1</v>
      </c>
      <c r="P14" s="471" t="s">
        <v>1</v>
      </c>
      <c r="Q14" s="471" t="s">
        <v>1</v>
      </c>
      <c r="R14" s="471" t="s">
        <v>1</v>
      </c>
      <c r="S14" s="471" t="s">
        <v>1</v>
      </c>
      <c r="T14" s="471" t="s">
        <v>1</v>
      </c>
      <c r="U14" s="471" t="s">
        <v>1</v>
      </c>
      <c r="V14" s="471" t="s">
        <v>1</v>
      </c>
      <c r="W14" s="471" t="s">
        <v>1</v>
      </c>
    </row>
    <row r="15" spans="1:29" s="457" customFormat="1" ht="30" customHeight="1" thickBot="1" x14ac:dyDescent="0.3">
      <c r="A15" s="479" t="s">
        <v>620</v>
      </c>
      <c r="B15" s="480"/>
      <c r="C15" s="481">
        <f>C14*'Assumptions input'!$B$16*'Assumptions input'!$B$17*'Assumptions input'!$B$18*'Assumptions input'!$B$19</f>
        <v>934.13777055814421</v>
      </c>
      <c r="D15" s="481">
        <f>D14*'Assumptions input'!$B$16*'Assumptions input'!$B$17*'Assumptions input'!$B$18*'Assumptions input'!$B$19</f>
        <v>939.71136879811024</v>
      </c>
      <c r="E15" s="481">
        <f>E14*'Assumptions input'!$B$16*'Assumptions input'!$B$17*'Assumptions input'!$B$18*'Assumptions input'!$B$19</f>
        <v>945.3704356209206</v>
      </c>
      <c r="F15" s="481">
        <f>F14*'Assumptions input'!$B$16*'Assumptions input'!$B$17*'Assumptions input'!$B$18*'Assumptions input'!$B$19</f>
        <v>951.3089507869621</v>
      </c>
      <c r="G15" s="482">
        <f>G14*'Assumptions input'!$B$16*'Assumptions input'!$B$17*'Assumptions input'!$B$18*'Assumptions input'!$B$19</f>
        <v>956.93372261694662</v>
      </c>
      <c r="H15" s="483">
        <f>H14*'Assumptions input'!$D$16*'Assumptions input'!$D$17*'Assumptions input'!$D$18*'Assumptions input'!$D$19</f>
        <v>934.13777055814421</v>
      </c>
      <c r="I15" s="481">
        <f>I14*'Assumptions input'!$B$16*'Assumptions input'!$B$17*'Assumptions input'!$B$18*'Assumptions input'!$B$19</f>
        <v>939.71136879811024</v>
      </c>
      <c r="J15" s="481">
        <f>J14*'Assumptions input'!$B$16*'Assumptions input'!$B$17*'Assumptions input'!$B$18*'Assumptions input'!$B$19</f>
        <v>945.3704356209206</v>
      </c>
      <c r="K15" s="481">
        <f>K14*'Assumptions input'!$B$16*'Assumptions input'!$B$17*'Assumptions input'!$B$18*'Assumptions input'!$B$19</f>
        <v>951.3089507869621</v>
      </c>
      <c r="L15" s="482">
        <f>L14*'Assumptions input'!$B$16*'Assumptions input'!$B$17*'Assumptions input'!$B$18*'Assumptions input'!$B$19</f>
        <v>956.93372261694662</v>
      </c>
      <c r="M15" s="456" t="s">
        <v>1</v>
      </c>
      <c r="N15" s="456" t="s">
        <v>1</v>
      </c>
      <c r="O15" s="456" t="s">
        <v>1</v>
      </c>
    </row>
    <row r="16" spans="1:29" x14ac:dyDescent="0.25">
      <c r="A16" s="343" t="s">
        <v>1</v>
      </c>
      <c r="B16" s="342" t="s">
        <v>1</v>
      </c>
      <c r="C16" s="342" t="s">
        <v>1</v>
      </c>
      <c r="D16" s="342" t="s">
        <v>1</v>
      </c>
      <c r="E16" s="342" t="s">
        <v>1</v>
      </c>
      <c r="F16" s="342" t="s">
        <v>1</v>
      </c>
      <c r="G16" s="342" t="s">
        <v>1</v>
      </c>
      <c r="H16" s="342" t="s">
        <v>1</v>
      </c>
      <c r="I16" s="342" t="s">
        <v>1</v>
      </c>
      <c r="J16" s="342" t="s">
        <v>1</v>
      </c>
      <c r="K16" s="342" t="s">
        <v>1</v>
      </c>
      <c r="L16" s="342" t="s">
        <v>1</v>
      </c>
      <c r="M16" s="342" t="s">
        <v>1</v>
      </c>
      <c r="N16" s="342" t="s">
        <v>1</v>
      </c>
      <c r="O16" s="342" t="s">
        <v>1</v>
      </c>
      <c r="Y16" s="484" t="e">
        <f>#REF!-#REF!</f>
        <v>#REF!</v>
      </c>
      <c r="Z16" s="484" t="e">
        <f>#REF!-#REF!</f>
        <v>#REF!</v>
      </c>
      <c r="AA16" s="484" t="e">
        <f>#REF!-#REF!</f>
        <v>#REF!</v>
      </c>
      <c r="AB16" s="484" t="e">
        <f>#REF!-#REF!</f>
        <v>#REF!</v>
      </c>
      <c r="AC16" s="484" t="e">
        <f>#REF!-#REF!</f>
        <v>#REF!</v>
      </c>
    </row>
    <row r="17" spans="1:37" ht="15.75" thickBot="1" x14ac:dyDescent="0.3">
      <c r="A17" s="343"/>
      <c r="B17" s="342"/>
      <c r="C17" s="342"/>
      <c r="D17" s="342"/>
      <c r="E17" s="342"/>
      <c r="F17" s="342"/>
      <c r="G17" s="342"/>
      <c r="H17" s="342"/>
      <c r="I17" s="342"/>
      <c r="J17" s="342"/>
      <c r="K17" s="342"/>
      <c r="L17" s="342"/>
      <c r="M17" s="342"/>
      <c r="N17" s="342"/>
      <c r="O17" s="342"/>
      <c r="P17" s="342"/>
      <c r="Q17" s="342"/>
      <c r="R17" s="342"/>
      <c r="S17" s="342"/>
      <c r="T17" s="342"/>
      <c r="U17" s="342"/>
      <c r="V17" s="342"/>
      <c r="W17" s="342"/>
      <c r="AG17" s="484"/>
      <c r="AH17" s="484"/>
      <c r="AI17" s="484"/>
      <c r="AJ17" s="484"/>
      <c r="AK17" s="484"/>
    </row>
    <row r="18" spans="1:37" ht="90" customHeight="1" x14ac:dyDescent="0.25">
      <c r="A18" s="485" t="s">
        <v>670</v>
      </c>
      <c r="B18" s="459" t="s">
        <v>687</v>
      </c>
      <c r="C18" s="486" t="s">
        <v>688</v>
      </c>
      <c r="D18" s="487" t="s">
        <v>689</v>
      </c>
      <c r="E18" s="487" t="s">
        <v>690</v>
      </c>
      <c r="F18" s="487" t="s">
        <v>691</v>
      </c>
      <c r="G18" s="488" t="s">
        <v>692</v>
      </c>
      <c r="H18" s="489" t="s">
        <v>693</v>
      </c>
      <c r="I18" s="490" t="s">
        <v>694</v>
      </c>
      <c r="J18" s="490" t="s">
        <v>695</v>
      </c>
      <c r="K18" s="490" t="s">
        <v>696</v>
      </c>
      <c r="L18" s="491" t="s">
        <v>697</v>
      </c>
      <c r="M18" s="492"/>
      <c r="N18" s="493" t="s">
        <v>702</v>
      </c>
      <c r="O18" s="494" t="s">
        <v>703</v>
      </c>
      <c r="P18" s="494" t="s">
        <v>704</v>
      </c>
      <c r="Q18" s="494" t="s">
        <v>705</v>
      </c>
      <c r="R18" s="493" t="s">
        <v>706</v>
      </c>
      <c r="S18" s="495" t="s">
        <v>707</v>
      </c>
      <c r="T18" s="494" t="s">
        <v>708</v>
      </c>
      <c r="U18" s="494" t="s">
        <v>709</v>
      </c>
      <c r="V18" s="494" t="s">
        <v>710</v>
      </c>
      <c r="W18" s="496" t="s">
        <v>711</v>
      </c>
    </row>
    <row r="19" spans="1:37" x14ac:dyDescent="0.25">
      <c r="A19" s="497" t="s">
        <v>712</v>
      </c>
      <c r="B19" s="498"/>
      <c r="C19" s="537">
        <v>0.5</v>
      </c>
      <c r="D19" s="537">
        <v>0.65</v>
      </c>
      <c r="E19" s="537">
        <v>0.65</v>
      </c>
      <c r="F19" s="537">
        <v>0.65</v>
      </c>
      <c r="G19" s="538">
        <v>0.65</v>
      </c>
      <c r="H19" s="539">
        <v>0</v>
      </c>
      <c r="I19" s="540">
        <v>0</v>
      </c>
      <c r="J19" s="540">
        <v>0</v>
      </c>
      <c r="K19" s="540">
        <v>0</v>
      </c>
      <c r="L19" s="541">
        <v>0</v>
      </c>
      <c r="M19" s="499"/>
      <c r="N19" s="500"/>
      <c r="O19" s="501"/>
      <c r="P19" s="501"/>
      <c r="Q19" s="501"/>
      <c r="R19" s="500"/>
      <c r="S19" s="502"/>
      <c r="T19" s="501"/>
      <c r="U19" s="501"/>
      <c r="V19" s="501"/>
      <c r="W19" s="503"/>
    </row>
    <row r="20" spans="1:37" ht="30" x14ac:dyDescent="0.25">
      <c r="A20" s="497" t="s">
        <v>713</v>
      </c>
      <c r="B20" s="498"/>
      <c r="C20" s="537">
        <v>0</v>
      </c>
      <c r="D20" s="537">
        <v>0</v>
      </c>
      <c r="E20" s="537">
        <v>0</v>
      </c>
      <c r="F20" s="537">
        <v>0</v>
      </c>
      <c r="G20" s="538">
        <v>0</v>
      </c>
      <c r="H20" s="539">
        <v>0.5</v>
      </c>
      <c r="I20" s="540">
        <v>0.65</v>
      </c>
      <c r="J20" s="540">
        <v>0.65</v>
      </c>
      <c r="K20" s="540">
        <v>0.65</v>
      </c>
      <c r="L20" s="541">
        <v>0.65</v>
      </c>
      <c r="M20" s="504"/>
      <c r="N20" s="500"/>
      <c r="O20" s="501"/>
      <c r="P20" s="501"/>
      <c r="Q20" s="501"/>
      <c r="R20" s="500"/>
      <c r="S20" s="502"/>
      <c r="T20" s="501"/>
      <c r="U20" s="501"/>
      <c r="V20" s="501"/>
      <c r="W20" s="503"/>
    </row>
    <row r="21" spans="1:37" x14ac:dyDescent="0.25">
      <c r="A21" s="497" t="s">
        <v>714</v>
      </c>
      <c r="B21" s="498"/>
      <c r="C21" s="537">
        <v>0.5</v>
      </c>
      <c r="D21" s="537">
        <v>0.35</v>
      </c>
      <c r="E21" s="537">
        <v>0.35</v>
      </c>
      <c r="F21" s="537">
        <v>0.35</v>
      </c>
      <c r="G21" s="538">
        <v>0.35</v>
      </c>
      <c r="H21" s="539">
        <v>0.5</v>
      </c>
      <c r="I21" s="540">
        <v>0.35</v>
      </c>
      <c r="J21" s="540">
        <v>0.35</v>
      </c>
      <c r="K21" s="540">
        <v>0.35</v>
      </c>
      <c r="L21" s="541">
        <v>0.35</v>
      </c>
      <c r="M21" s="504"/>
      <c r="N21" s="500"/>
      <c r="O21" s="501"/>
      <c r="P21" s="501"/>
      <c r="Q21" s="501"/>
      <c r="R21" s="500"/>
      <c r="S21" s="502"/>
      <c r="T21" s="501"/>
      <c r="U21" s="501"/>
      <c r="V21" s="501"/>
      <c r="W21" s="503"/>
    </row>
    <row r="22" spans="1:37" ht="28.5" x14ac:dyDescent="0.25">
      <c r="A22" s="505" t="str">
        <f>'Assumptions input'!A23</f>
        <v>Proportion treated with pembrolizumab + chemotherapy (with or without bevicizumab) CDF</v>
      </c>
      <c r="B22" s="506">
        <f>'Resource impact template'!B5</f>
        <v>0</v>
      </c>
      <c r="C22" s="507">
        <f>C19*C$15</f>
        <v>467.06888527907211</v>
      </c>
      <c r="D22" s="507">
        <f t="shared" ref="D22:L22" si="0">D19*D$15</f>
        <v>610.81238971877167</v>
      </c>
      <c r="E22" s="507">
        <f t="shared" si="0"/>
        <v>614.49078315359839</v>
      </c>
      <c r="F22" s="507">
        <f t="shared" si="0"/>
        <v>618.35081801152535</v>
      </c>
      <c r="G22" s="507">
        <f t="shared" si="0"/>
        <v>622.00691970101536</v>
      </c>
      <c r="H22" s="507">
        <f t="shared" si="0"/>
        <v>0</v>
      </c>
      <c r="I22" s="507">
        <f t="shared" si="0"/>
        <v>0</v>
      </c>
      <c r="J22" s="507">
        <f t="shared" si="0"/>
        <v>0</v>
      </c>
      <c r="K22" s="507">
        <f t="shared" si="0"/>
        <v>0</v>
      </c>
      <c r="L22" s="507">
        <f t="shared" si="0"/>
        <v>0</v>
      </c>
      <c r="M22" s="504"/>
      <c r="N22" s="508">
        <f>H22-C22</f>
        <v>-467.06888527907211</v>
      </c>
      <c r="O22" s="507">
        <f>I22-D22</f>
        <v>-610.81238971877167</v>
      </c>
      <c r="P22" s="507">
        <f>J22-E22</f>
        <v>-614.49078315359839</v>
      </c>
      <c r="Q22" s="507">
        <f>K22-F22</f>
        <v>-618.35081801152535</v>
      </c>
      <c r="R22" s="509">
        <f>L22-G22</f>
        <v>-622.00691970101536</v>
      </c>
      <c r="S22" s="510">
        <f>N22*$B22/1000</f>
        <v>0</v>
      </c>
      <c r="T22" s="506">
        <f t="shared" ref="T22:T24" si="1">O22*$B22/1000</f>
        <v>0</v>
      </c>
      <c r="U22" s="506">
        <f t="shared" ref="U22:U24" si="2">P22*$B22/1000</f>
        <v>0</v>
      </c>
      <c r="V22" s="506">
        <f t="shared" ref="V22:V23" si="3">Q22*$B22/1000</f>
        <v>0</v>
      </c>
      <c r="W22" s="511">
        <f t="shared" ref="W22:W24" si="4">R22*$B22/1000</f>
        <v>0</v>
      </c>
      <c r="Y22" s="484">
        <f>C22</f>
        <v>467.06888527907211</v>
      </c>
      <c r="Z22" s="484">
        <f t="shared" ref="Z22:AD25" si="5">C22+N22</f>
        <v>0</v>
      </c>
      <c r="AA22" s="484">
        <f t="shared" si="5"/>
        <v>0</v>
      </c>
      <c r="AB22" s="484">
        <f t="shared" si="5"/>
        <v>0</v>
      </c>
      <c r="AC22" s="484">
        <f t="shared" si="5"/>
        <v>0</v>
      </c>
      <c r="AD22" s="484">
        <f t="shared" si="5"/>
        <v>0</v>
      </c>
      <c r="AF22" s="484">
        <f>(C22*B22)/1000</f>
        <v>0</v>
      </c>
      <c r="AG22" s="484">
        <f>$AF22+S22</f>
        <v>0</v>
      </c>
      <c r="AH22" s="484">
        <f t="shared" ref="AH22:AK25" si="6">$AF22+T22</f>
        <v>0</v>
      </c>
      <c r="AI22" s="484">
        <f t="shared" si="6"/>
        <v>0</v>
      </c>
      <c r="AJ22" s="484">
        <f t="shared" si="6"/>
        <v>0</v>
      </c>
      <c r="AK22" s="484">
        <f t="shared" si="6"/>
        <v>0</v>
      </c>
    </row>
    <row r="23" spans="1:37" ht="28.5" x14ac:dyDescent="0.25">
      <c r="A23" s="505" t="str">
        <f>'Assumptions input'!A24</f>
        <v>Proportion treated with pembrolizumab + chemotherapy (with or without bevicizumab) Routine commissioning</v>
      </c>
      <c r="B23" s="506">
        <f>'Resource impact template'!B6</f>
        <v>0</v>
      </c>
      <c r="C23" s="507">
        <f t="shared" ref="C23:L24" si="7">C20*C$15</f>
        <v>0</v>
      </c>
      <c r="D23" s="507">
        <f t="shared" si="7"/>
        <v>0</v>
      </c>
      <c r="E23" s="507">
        <f t="shared" si="7"/>
        <v>0</v>
      </c>
      <c r="F23" s="507">
        <f t="shared" si="7"/>
        <v>0</v>
      </c>
      <c r="G23" s="507">
        <f t="shared" si="7"/>
        <v>0</v>
      </c>
      <c r="H23" s="507">
        <f t="shared" si="7"/>
        <v>467.06888527907211</v>
      </c>
      <c r="I23" s="507">
        <f t="shared" si="7"/>
        <v>610.81238971877167</v>
      </c>
      <c r="J23" s="507">
        <f t="shared" si="7"/>
        <v>614.49078315359839</v>
      </c>
      <c r="K23" s="507">
        <f t="shared" si="7"/>
        <v>618.35081801152535</v>
      </c>
      <c r="L23" s="507">
        <f t="shared" si="7"/>
        <v>622.00691970101536</v>
      </c>
      <c r="M23" s="504"/>
      <c r="N23" s="508">
        <f t="shared" ref="N23:N24" si="8">H23-C23</f>
        <v>467.06888527907211</v>
      </c>
      <c r="O23" s="507">
        <f t="shared" ref="O23:O24" si="9">I23-D23</f>
        <v>610.81238971877167</v>
      </c>
      <c r="P23" s="507">
        <f t="shared" ref="P23:P24" si="10">J23-E23</f>
        <v>614.49078315359839</v>
      </c>
      <c r="Q23" s="507">
        <f t="shared" ref="Q23:Q24" si="11">K23-F23</f>
        <v>618.35081801152535</v>
      </c>
      <c r="R23" s="509">
        <f t="shared" ref="R23:R24" si="12">L23-G23</f>
        <v>622.00691970101536</v>
      </c>
      <c r="S23" s="510">
        <f t="shared" ref="S23:S24" si="13">N23*$B23/1000</f>
        <v>0</v>
      </c>
      <c r="T23" s="506">
        <f t="shared" si="1"/>
        <v>0</v>
      </c>
      <c r="U23" s="506">
        <f t="shared" si="2"/>
        <v>0</v>
      </c>
      <c r="V23" s="506">
        <f t="shared" si="3"/>
        <v>0</v>
      </c>
      <c r="W23" s="511">
        <f t="shared" si="4"/>
        <v>0</v>
      </c>
      <c r="Y23" s="484"/>
      <c r="Z23" s="484"/>
      <c r="AA23" s="484"/>
      <c r="AB23" s="484"/>
      <c r="AC23" s="484"/>
      <c r="AD23" s="484"/>
      <c r="AF23" s="484"/>
      <c r="AG23" s="484"/>
      <c r="AH23" s="484"/>
      <c r="AI23" s="484"/>
      <c r="AJ23" s="484"/>
      <c r="AK23" s="484"/>
    </row>
    <row r="24" spans="1:37" x14ac:dyDescent="0.25">
      <c r="A24" s="382" t="str">
        <f>'Assumptions input'!A25</f>
        <v>Proportion treated with chemotherapy (with or without bevicizumab)</v>
      </c>
      <c r="B24" s="506">
        <f>'Resource impact template'!B7</f>
        <v>0</v>
      </c>
      <c r="C24" s="507">
        <f t="shared" si="7"/>
        <v>467.06888527907211</v>
      </c>
      <c r="D24" s="507">
        <f t="shared" si="7"/>
        <v>328.89897907933857</v>
      </c>
      <c r="E24" s="507">
        <f t="shared" si="7"/>
        <v>330.87965246732222</v>
      </c>
      <c r="F24" s="507">
        <f t="shared" si="7"/>
        <v>332.9581327754367</v>
      </c>
      <c r="G24" s="507">
        <f t="shared" si="7"/>
        <v>334.92680291593132</v>
      </c>
      <c r="H24" s="507">
        <f t="shared" si="7"/>
        <v>467.06888527907211</v>
      </c>
      <c r="I24" s="507">
        <f t="shared" si="7"/>
        <v>328.89897907933857</v>
      </c>
      <c r="J24" s="507">
        <f t="shared" si="7"/>
        <v>330.87965246732222</v>
      </c>
      <c r="K24" s="507">
        <f t="shared" si="7"/>
        <v>332.9581327754367</v>
      </c>
      <c r="L24" s="507">
        <f t="shared" si="7"/>
        <v>334.92680291593132</v>
      </c>
      <c r="M24" s="504"/>
      <c r="N24" s="508">
        <f t="shared" si="8"/>
        <v>0</v>
      </c>
      <c r="O24" s="507">
        <f t="shared" si="9"/>
        <v>0</v>
      </c>
      <c r="P24" s="507">
        <f t="shared" si="10"/>
        <v>0</v>
      </c>
      <c r="Q24" s="507">
        <f t="shared" si="11"/>
        <v>0</v>
      </c>
      <c r="R24" s="509">
        <f t="shared" si="12"/>
        <v>0</v>
      </c>
      <c r="S24" s="510">
        <f t="shared" si="13"/>
        <v>0</v>
      </c>
      <c r="T24" s="506">
        <f t="shared" si="1"/>
        <v>0</v>
      </c>
      <c r="U24" s="506">
        <f t="shared" si="2"/>
        <v>0</v>
      </c>
      <c r="V24" s="506">
        <f>Q24*$B24/1000</f>
        <v>0</v>
      </c>
      <c r="W24" s="511">
        <f t="shared" si="4"/>
        <v>0</v>
      </c>
      <c r="Y24" s="484"/>
      <c r="Z24" s="484"/>
      <c r="AA24" s="484"/>
      <c r="AB24" s="484"/>
      <c r="AC24" s="484"/>
      <c r="AD24" s="484"/>
      <c r="AF24" s="484"/>
      <c r="AG24" s="484"/>
      <c r="AH24" s="484"/>
      <c r="AI24" s="484"/>
      <c r="AJ24" s="484"/>
      <c r="AK24" s="484"/>
    </row>
    <row r="25" spans="1:37" ht="15.75" thickBot="1" x14ac:dyDescent="0.3">
      <c r="A25" s="512" t="s">
        <v>715</v>
      </c>
      <c r="B25" s="513"/>
      <c r="C25" s="514">
        <f t="shared" ref="C25:L25" si="14">SUM(C22:C24)</f>
        <v>934.13777055814421</v>
      </c>
      <c r="D25" s="514">
        <f t="shared" si="14"/>
        <v>939.71136879811024</v>
      </c>
      <c r="E25" s="514">
        <f t="shared" si="14"/>
        <v>945.3704356209206</v>
      </c>
      <c r="F25" s="514">
        <f t="shared" si="14"/>
        <v>951.30895078696199</v>
      </c>
      <c r="G25" s="515">
        <f t="shared" si="14"/>
        <v>956.93372261694662</v>
      </c>
      <c r="H25" s="516">
        <f t="shared" si="14"/>
        <v>934.13777055814421</v>
      </c>
      <c r="I25" s="517">
        <f t="shared" si="14"/>
        <v>939.71136879811024</v>
      </c>
      <c r="J25" s="517">
        <f t="shared" si="14"/>
        <v>945.3704356209206</v>
      </c>
      <c r="K25" s="517">
        <f t="shared" si="14"/>
        <v>951.30895078696199</v>
      </c>
      <c r="L25" s="518">
        <f t="shared" si="14"/>
        <v>956.93372261694662</v>
      </c>
      <c r="M25" s="519"/>
      <c r="N25" s="520">
        <f t="shared" ref="N25:W25" si="15">SUM(N22:N24)</f>
        <v>0</v>
      </c>
      <c r="O25" s="514">
        <f t="shared" si="15"/>
        <v>0</v>
      </c>
      <c r="P25" s="514">
        <f t="shared" si="15"/>
        <v>0</v>
      </c>
      <c r="Q25" s="514">
        <f t="shared" si="15"/>
        <v>0</v>
      </c>
      <c r="R25" s="515">
        <f t="shared" si="15"/>
        <v>0</v>
      </c>
      <c r="S25" s="521">
        <f t="shared" si="15"/>
        <v>0</v>
      </c>
      <c r="T25" s="522">
        <f t="shared" si="15"/>
        <v>0</v>
      </c>
      <c r="U25" s="522">
        <f t="shared" si="15"/>
        <v>0</v>
      </c>
      <c r="V25" s="522">
        <f t="shared" si="15"/>
        <v>0</v>
      </c>
      <c r="W25" s="523">
        <f t="shared" si="15"/>
        <v>0</v>
      </c>
      <c r="Y25" s="484">
        <f>C25</f>
        <v>934.13777055814421</v>
      </c>
      <c r="Z25" s="484">
        <f t="shared" si="5"/>
        <v>934.13777055814421</v>
      </c>
      <c r="AA25" s="484">
        <f t="shared" si="5"/>
        <v>939.71136879811024</v>
      </c>
      <c r="AB25" s="484">
        <f t="shared" si="5"/>
        <v>945.3704356209206</v>
      </c>
      <c r="AC25" s="484">
        <f t="shared" si="5"/>
        <v>951.30895078696199</v>
      </c>
      <c r="AD25" s="484">
        <f t="shared" si="5"/>
        <v>956.93372261694662</v>
      </c>
      <c r="AF25" s="484">
        <f>(C25*B25)/1000</f>
        <v>0</v>
      </c>
      <c r="AG25" s="484">
        <f>$AF25+S25</f>
        <v>0</v>
      </c>
      <c r="AH25" s="484">
        <f t="shared" si="6"/>
        <v>0</v>
      </c>
      <c r="AI25" s="484">
        <f t="shared" si="6"/>
        <v>0</v>
      </c>
      <c r="AJ25" s="484">
        <f t="shared" si="6"/>
        <v>0</v>
      </c>
      <c r="AK25" s="484">
        <f t="shared" si="6"/>
        <v>0</v>
      </c>
    </row>
    <row r="26" spans="1:37" ht="15.75" thickBot="1" x14ac:dyDescent="0.3">
      <c r="A26" s="524"/>
      <c r="B26" s="342"/>
      <c r="C26" s="342"/>
      <c r="D26" s="342"/>
      <c r="E26" s="342"/>
      <c r="F26" s="342"/>
      <c r="G26" s="342"/>
      <c r="H26" s="342"/>
      <c r="I26" s="342"/>
      <c r="J26" s="342"/>
      <c r="K26" s="342"/>
      <c r="L26" s="342"/>
      <c r="M26" s="342"/>
      <c r="N26" s="342"/>
      <c r="O26" s="342"/>
      <c r="P26" s="342"/>
      <c r="Q26" s="342"/>
      <c r="R26" s="342"/>
      <c r="S26" s="342"/>
      <c r="T26" s="342"/>
      <c r="U26" s="342"/>
      <c r="V26" s="342"/>
      <c r="W26" s="342"/>
      <c r="AG26" s="484"/>
      <c r="AH26" s="484"/>
      <c r="AI26" s="484"/>
      <c r="AJ26" s="484"/>
      <c r="AK26" s="484"/>
    </row>
    <row r="27" spans="1:37" ht="90" x14ac:dyDescent="0.25">
      <c r="A27" s="485" t="s">
        <v>661</v>
      </c>
      <c r="B27" s="459" t="s">
        <v>687</v>
      </c>
      <c r="C27" s="486" t="s">
        <v>688</v>
      </c>
      <c r="D27" s="487" t="s">
        <v>689</v>
      </c>
      <c r="E27" s="487" t="s">
        <v>690</v>
      </c>
      <c r="F27" s="487" t="s">
        <v>691</v>
      </c>
      <c r="G27" s="488" t="s">
        <v>692</v>
      </c>
      <c r="H27" s="489" t="s">
        <v>693</v>
      </c>
      <c r="I27" s="490" t="s">
        <v>694</v>
      </c>
      <c r="J27" s="490" t="s">
        <v>695</v>
      </c>
      <c r="K27" s="490" t="s">
        <v>696</v>
      </c>
      <c r="L27" s="491" t="s">
        <v>697</v>
      </c>
      <c r="M27" s="492"/>
      <c r="N27" s="493" t="s">
        <v>702</v>
      </c>
      <c r="O27" s="494" t="s">
        <v>703</v>
      </c>
      <c r="P27" s="494" t="s">
        <v>704</v>
      </c>
      <c r="Q27" s="494" t="s">
        <v>705</v>
      </c>
      <c r="R27" s="493" t="s">
        <v>706</v>
      </c>
      <c r="S27" s="495" t="s">
        <v>707</v>
      </c>
      <c r="T27" s="494" t="s">
        <v>708</v>
      </c>
      <c r="U27" s="494" t="s">
        <v>709</v>
      </c>
      <c r="V27" s="494" t="s">
        <v>710</v>
      </c>
      <c r="W27" s="496" t="s">
        <v>711</v>
      </c>
      <c r="AG27" s="484"/>
      <c r="AH27" s="484"/>
      <c r="AI27" s="484"/>
      <c r="AJ27" s="484"/>
      <c r="AK27" s="484"/>
    </row>
    <row r="28" spans="1:37" ht="23.25" customHeight="1" x14ac:dyDescent="0.25">
      <c r="A28" s="505" t="str">
        <f>A22</f>
        <v>Proportion treated with pembrolizumab + chemotherapy (with or without bevicizumab) CDF</v>
      </c>
      <c r="B28" s="525">
        <f>'Unit costs - technologies'!I10</f>
        <v>335</v>
      </c>
      <c r="C28" s="507">
        <f>C22*'Unit costs - technologies'!$H$10</f>
        <v>4203.6199675116486</v>
      </c>
      <c r="D28" s="507">
        <f>D22*'Unit costs - technologies'!$H$10</f>
        <v>5497.3115074689449</v>
      </c>
      <c r="E28" s="507">
        <f>E22*'Unit costs - technologies'!$H$10</f>
        <v>5530.4170483823855</v>
      </c>
      <c r="F28" s="507">
        <f>F22*'Unit costs - technologies'!$H$10</f>
        <v>5565.1573621037278</v>
      </c>
      <c r="G28" s="509">
        <f>G22*'Unit costs - technologies'!$H$10</f>
        <v>5598.0622773091382</v>
      </c>
      <c r="H28" s="526">
        <f>H22*'Unit costs - technologies'!$H$10</f>
        <v>0</v>
      </c>
      <c r="I28" s="507">
        <f>I22*'Unit costs - technologies'!$H$10</f>
        <v>0</v>
      </c>
      <c r="J28" s="507">
        <f>J22*'Unit costs - technologies'!$H$10</f>
        <v>0</v>
      </c>
      <c r="K28" s="507">
        <f>K22*'Unit costs - technologies'!$H$10</f>
        <v>0</v>
      </c>
      <c r="L28" s="527">
        <f>L22*'Unit costs - technologies'!$H$10</f>
        <v>0</v>
      </c>
      <c r="M28" s="504"/>
      <c r="N28" s="508">
        <f>H28-C28</f>
        <v>-4203.6199675116486</v>
      </c>
      <c r="O28" s="507">
        <f>I28-D28</f>
        <v>-5497.3115074689449</v>
      </c>
      <c r="P28" s="507">
        <f>J28-E28</f>
        <v>-5530.4170483823855</v>
      </c>
      <c r="Q28" s="507">
        <f>K28-F28</f>
        <v>-5565.1573621037278</v>
      </c>
      <c r="R28" s="509">
        <f>L28-G28</f>
        <v>-5598.0622773091382</v>
      </c>
      <c r="S28" s="510">
        <f>N28*$B28/1000</f>
        <v>-1408.2126891164023</v>
      </c>
      <c r="T28" s="506">
        <f t="shared" ref="T28:T30" si="16">O28*$B28/1000</f>
        <v>-1841.5993550020967</v>
      </c>
      <c r="U28" s="506">
        <f t="shared" ref="U28:U30" si="17">P28*$B28/1000</f>
        <v>-1852.689711208099</v>
      </c>
      <c r="V28" s="506">
        <f t="shared" ref="V28:V29" si="18">Q28*$B28/1000</f>
        <v>-1864.3277163047487</v>
      </c>
      <c r="W28" s="511">
        <f t="shared" ref="W28:W30" si="19">R28*$B28/1000</f>
        <v>-1875.3508628985612</v>
      </c>
      <c r="AG28" s="484"/>
      <c r="AH28" s="484"/>
      <c r="AI28" s="484"/>
      <c r="AJ28" s="484"/>
      <c r="AK28" s="484"/>
    </row>
    <row r="29" spans="1:37" ht="28.5" x14ac:dyDescent="0.25">
      <c r="A29" s="505" t="str">
        <f>A23</f>
        <v>Proportion treated with pembrolizumab + chemotherapy (with or without bevicizumab) Routine commissioning</v>
      </c>
      <c r="B29" s="525">
        <f>'Resource impact template'!B12</f>
        <v>335</v>
      </c>
      <c r="C29" s="507">
        <f>C23*'Unit costs - technologies'!$H$10</f>
        <v>0</v>
      </c>
      <c r="D29" s="507">
        <f>D23*'Unit costs - technologies'!$H$10</f>
        <v>0</v>
      </c>
      <c r="E29" s="507">
        <f>E23*'Unit costs - technologies'!$H$10</f>
        <v>0</v>
      </c>
      <c r="F29" s="507">
        <f>F23*'Unit costs - technologies'!$H$10</f>
        <v>0</v>
      </c>
      <c r="G29" s="509">
        <f>G23*'Unit costs - technologies'!$H$10</f>
        <v>0</v>
      </c>
      <c r="H29" s="526">
        <f>H23*'Unit costs - technologies'!$H$10</f>
        <v>4203.6199675116486</v>
      </c>
      <c r="I29" s="507">
        <f>I23*'Unit costs - technologies'!$H$10</f>
        <v>5497.3115074689449</v>
      </c>
      <c r="J29" s="507">
        <f>J23*'Unit costs - technologies'!$H$10</f>
        <v>5530.4170483823855</v>
      </c>
      <c r="K29" s="507">
        <f>K23*'Unit costs - technologies'!$H$10</f>
        <v>5565.1573621037278</v>
      </c>
      <c r="L29" s="527">
        <f>L23*'Unit costs - technologies'!$H$10</f>
        <v>5598.0622773091382</v>
      </c>
      <c r="M29" s="504"/>
      <c r="N29" s="508">
        <f t="shared" ref="N29:N30" si="20">H29-C29</f>
        <v>4203.6199675116486</v>
      </c>
      <c r="O29" s="507">
        <f t="shared" ref="O29:O30" si="21">I29-D29</f>
        <v>5497.3115074689449</v>
      </c>
      <c r="P29" s="507">
        <f t="shared" ref="P29:P30" si="22">J29-E29</f>
        <v>5530.4170483823855</v>
      </c>
      <c r="Q29" s="507">
        <f t="shared" ref="Q29:Q30" si="23">K29-F29</f>
        <v>5565.1573621037278</v>
      </c>
      <c r="R29" s="509">
        <f t="shared" ref="R29:R30" si="24">L29-G29</f>
        <v>5598.0622773091382</v>
      </c>
      <c r="S29" s="510">
        <f t="shared" ref="S29:S30" si="25">N29*$B29/1000</f>
        <v>1408.2126891164023</v>
      </c>
      <c r="T29" s="506">
        <f t="shared" si="16"/>
        <v>1841.5993550020967</v>
      </c>
      <c r="U29" s="506">
        <f t="shared" si="17"/>
        <v>1852.689711208099</v>
      </c>
      <c r="V29" s="506">
        <f t="shared" si="18"/>
        <v>1864.3277163047487</v>
      </c>
      <c r="W29" s="511">
        <f t="shared" si="19"/>
        <v>1875.3508628985612</v>
      </c>
      <c r="AG29" s="484"/>
      <c r="AH29" s="484"/>
      <c r="AI29" s="484"/>
      <c r="AJ29" s="484"/>
      <c r="AK29" s="484"/>
    </row>
    <row r="30" spans="1:37" x14ac:dyDescent="0.25">
      <c r="A30" s="382" t="str">
        <f>A24</f>
        <v>Proportion treated with chemotherapy (with or without bevicizumab)</v>
      </c>
      <c r="B30" s="525">
        <f>'Resource impact template'!B13</f>
        <v>0</v>
      </c>
      <c r="C30" s="507"/>
      <c r="D30" s="507"/>
      <c r="E30" s="507"/>
      <c r="F30" s="507"/>
      <c r="G30" s="509"/>
      <c r="H30" s="526"/>
      <c r="I30" s="507"/>
      <c r="J30" s="507"/>
      <c r="K30" s="507"/>
      <c r="L30" s="527"/>
      <c r="M30" s="504"/>
      <c r="N30" s="508">
        <f t="shared" si="20"/>
        <v>0</v>
      </c>
      <c r="O30" s="507">
        <f t="shared" si="21"/>
        <v>0</v>
      </c>
      <c r="P30" s="507">
        <f t="shared" si="22"/>
        <v>0</v>
      </c>
      <c r="Q30" s="507">
        <f t="shared" si="23"/>
        <v>0</v>
      </c>
      <c r="R30" s="509">
        <f t="shared" si="24"/>
        <v>0</v>
      </c>
      <c r="S30" s="510">
        <f t="shared" si="25"/>
        <v>0</v>
      </c>
      <c r="T30" s="506">
        <f t="shared" si="16"/>
        <v>0</v>
      </c>
      <c r="U30" s="506">
        <f t="shared" si="17"/>
        <v>0</v>
      </c>
      <c r="V30" s="506">
        <f>Q30*$B30/1000</f>
        <v>0</v>
      </c>
      <c r="W30" s="511">
        <f t="shared" si="19"/>
        <v>0</v>
      </c>
      <c r="AG30" s="484"/>
      <c r="AH30" s="484"/>
      <c r="AI30" s="484"/>
      <c r="AJ30" s="484"/>
      <c r="AK30" s="484"/>
    </row>
    <row r="31" spans="1:37" ht="15.75" thickBot="1" x14ac:dyDescent="0.3">
      <c r="A31" s="512" t="s">
        <v>716</v>
      </c>
      <c r="B31" s="513"/>
      <c r="C31" s="514">
        <f t="shared" ref="C31:L31" si="26">SUM(C28:C30)</f>
        <v>4203.6199675116486</v>
      </c>
      <c r="D31" s="514">
        <f t="shared" si="26"/>
        <v>5497.3115074689449</v>
      </c>
      <c r="E31" s="514">
        <f t="shared" si="26"/>
        <v>5530.4170483823855</v>
      </c>
      <c r="F31" s="514">
        <f t="shared" si="26"/>
        <v>5565.1573621037278</v>
      </c>
      <c r="G31" s="515">
        <f t="shared" si="26"/>
        <v>5598.0622773091382</v>
      </c>
      <c r="H31" s="516">
        <f t="shared" si="26"/>
        <v>4203.6199675116486</v>
      </c>
      <c r="I31" s="517">
        <f t="shared" si="26"/>
        <v>5497.3115074689449</v>
      </c>
      <c r="J31" s="517">
        <f t="shared" si="26"/>
        <v>5530.4170483823855</v>
      </c>
      <c r="K31" s="517">
        <f t="shared" si="26"/>
        <v>5565.1573621037278</v>
      </c>
      <c r="L31" s="518">
        <f t="shared" si="26"/>
        <v>5598.0622773091382</v>
      </c>
      <c r="M31" s="519"/>
      <c r="N31" s="520">
        <f t="shared" ref="N31:W31" si="27">SUM(N28:N30)</f>
        <v>0</v>
      </c>
      <c r="O31" s="514">
        <f t="shared" si="27"/>
        <v>0</v>
      </c>
      <c r="P31" s="514">
        <f t="shared" si="27"/>
        <v>0</v>
      </c>
      <c r="Q31" s="514">
        <f t="shared" si="27"/>
        <v>0</v>
      </c>
      <c r="R31" s="515">
        <f t="shared" si="27"/>
        <v>0</v>
      </c>
      <c r="S31" s="521">
        <f t="shared" si="27"/>
        <v>0</v>
      </c>
      <c r="T31" s="522">
        <f t="shared" si="27"/>
        <v>0</v>
      </c>
      <c r="U31" s="522">
        <f t="shared" si="27"/>
        <v>0</v>
      </c>
      <c r="V31" s="522">
        <f t="shared" si="27"/>
        <v>0</v>
      </c>
      <c r="W31" s="523">
        <f t="shared" si="27"/>
        <v>0</v>
      </c>
      <c r="AG31" s="484"/>
      <c r="AH31" s="484"/>
      <c r="AI31" s="484"/>
      <c r="AJ31" s="484"/>
      <c r="AK31" s="484"/>
    </row>
    <row r="32" spans="1:37" ht="15.75" thickBot="1" x14ac:dyDescent="0.3">
      <c r="A32" s="343"/>
      <c r="B32" s="342"/>
      <c r="C32" s="342"/>
      <c r="D32" s="342"/>
      <c r="E32" s="342"/>
      <c r="F32" s="342"/>
      <c r="G32" s="342"/>
      <c r="H32" s="342"/>
      <c r="I32" s="342"/>
      <c r="J32" s="342"/>
      <c r="K32" s="342"/>
      <c r="L32" s="342"/>
      <c r="M32" s="342"/>
      <c r="N32" s="342"/>
      <c r="O32" s="342"/>
      <c r="P32" s="342"/>
      <c r="Q32" s="342"/>
      <c r="R32" s="342"/>
      <c r="S32" s="342"/>
      <c r="T32" s="342"/>
      <c r="U32" s="342"/>
      <c r="V32" s="342"/>
      <c r="W32" s="342"/>
      <c r="AG32" s="484"/>
      <c r="AH32" s="484"/>
      <c r="AI32" s="484"/>
      <c r="AJ32" s="484"/>
      <c r="AK32" s="484"/>
    </row>
    <row r="33" spans="1:23" s="533" customFormat="1" ht="30" customHeight="1" thickBot="1" x14ac:dyDescent="0.3">
      <c r="A33" s="528" t="s">
        <v>717</v>
      </c>
      <c r="B33" s="529"/>
      <c r="C33" s="529"/>
      <c r="D33" s="529"/>
      <c r="E33" s="529"/>
      <c r="F33" s="529"/>
      <c r="G33" s="529"/>
      <c r="H33" s="529"/>
      <c r="I33" s="529"/>
      <c r="J33" s="529"/>
      <c r="K33" s="529"/>
      <c r="L33" s="529"/>
      <c r="M33" s="529"/>
      <c r="N33" s="529"/>
      <c r="O33" s="529"/>
      <c r="P33" s="529"/>
      <c r="Q33" s="529"/>
      <c r="R33" s="530"/>
      <c r="S33" s="531">
        <f>S25+S31</f>
        <v>0</v>
      </c>
      <c r="T33" s="531">
        <f>T25+T31</f>
        <v>0</v>
      </c>
      <c r="U33" s="531">
        <f>U25+U31</f>
        <v>0</v>
      </c>
      <c r="V33" s="531">
        <f>V25+V31</f>
        <v>0</v>
      </c>
      <c r="W33" s="532">
        <f>W25+W31</f>
        <v>0</v>
      </c>
    </row>
    <row r="34" spans="1:23" ht="15.75" thickBot="1" x14ac:dyDescent="0.3"/>
    <row r="35" spans="1:23" ht="30" customHeight="1" thickBot="1" x14ac:dyDescent="0.3">
      <c r="A35" s="534" t="s">
        <v>718</v>
      </c>
      <c r="B35" s="529"/>
      <c r="C35" s="529"/>
      <c r="D35" s="529"/>
      <c r="E35" s="529"/>
      <c r="F35" s="529"/>
      <c r="G35" s="529"/>
      <c r="H35" s="529"/>
      <c r="I35" s="529"/>
      <c r="J35" s="529"/>
      <c r="K35" s="529"/>
      <c r="L35" s="529"/>
      <c r="M35" s="529"/>
      <c r="N35" s="529"/>
      <c r="O35" s="529"/>
      <c r="P35" s="529"/>
      <c r="Q35" s="529"/>
      <c r="R35" s="530"/>
      <c r="S35" s="531">
        <f>S25</f>
        <v>0</v>
      </c>
      <c r="T35" s="531">
        <f t="shared" ref="T35:W35" si="28">T25</f>
        <v>0</v>
      </c>
      <c r="U35" s="531">
        <f t="shared" si="28"/>
        <v>0</v>
      </c>
      <c r="V35" s="531">
        <f t="shared" si="28"/>
        <v>0</v>
      </c>
      <c r="W35" s="532">
        <f t="shared" si="28"/>
        <v>0</v>
      </c>
    </row>
    <row r="36" spans="1:23" ht="15.75" thickBot="1" x14ac:dyDescent="0.3">
      <c r="A36" s="535" t="s">
        <v>1</v>
      </c>
    </row>
    <row r="37" spans="1:23" ht="30" customHeight="1" thickBot="1" x14ac:dyDescent="0.3">
      <c r="A37" s="534" t="s">
        <v>719</v>
      </c>
      <c r="B37" s="529"/>
      <c r="C37" s="529"/>
      <c r="D37" s="529"/>
      <c r="E37" s="529"/>
      <c r="F37" s="529"/>
      <c r="G37" s="529"/>
      <c r="H37" s="529"/>
      <c r="I37" s="529"/>
      <c r="J37" s="529"/>
      <c r="K37" s="529"/>
      <c r="L37" s="529"/>
      <c r="M37" s="529"/>
      <c r="N37" s="529"/>
      <c r="O37" s="529"/>
      <c r="P37" s="529"/>
      <c r="Q37" s="529"/>
      <c r="R37" s="530"/>
      <c r="S37" s="531">
        <f>S31</f>
        <v>0</v>
      </c>
      <c r="T37" s="531">
        <f t="shared" ref="T37:W37" si="29">T31</f>
        <v>0</v>
      </c>
      <c r="U37" s="531">
        <f t="shared" si="29"/>
        <v>0</v>
      </c>
      <c r="V37" s="531">
        <f t="shared" si="29"/>
        <v>0</v>
      </c>
      <c r="W37" s="532">
        <f t="shared" si="29"/>
        <v>0</v>
      </c>
    </row>
  </sheetData>
  <sheetProtection algorithmName="SHA-512" hashValue="TQsrwG+mrdlWv9Yd/XkItsUMSrnzkZlPRtYfjdTICZxke1+gjg7L2OsS6PQYkH3ynVjOxR1akRbNmPjj+on53A==" saltValue="dN+s9SvutXEY6BjGoDJkug==" spinCount="100000" sheet="1" objects="1" scenarios="1"/>
  <phoneticPr fontId="56"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5" formula="1"/>
    <ignoredError sqref="C12:L12"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216" customWidth="1"/>
    <col min="2" max="2" width="8.140625" style="214" customWidth="1"/>
    <col min="3" max="3" width="8.140625" style="216" customWidth="1"/>
    <col min="4" max="5" width="8.140625" style="327" customWidth="1"/>
    <col min="6" max="8" width="8.140625" style="214" customWidth="1"/>
    <col min="9" max="13" width="8.140625" style="216" customWidth="1"/>
    <col min="14" max="14" width="12.42578125" style="216" customWidth="1"/>
    <col min="15" max="43" width="8.140625" style="216" customWidth="1"/>
    <col min="44" max="16384" width="9.140625" style="216"/>
  </cols>
  <sheetData>
    <row r="1" spans="1:51" s="332" customFormat="1" ht="30.6" customHeight="1" thickBot="1" x14ac:dyDescent="0.3">
      <c r="A1" s="329" t="s">
        <v>720</v>
      </c>
      <c r="B1" s="330"/>
      <c r="C1" s="330"/>
      <c r="D1" s="330"/>
      <c r="E1" s="330"/>
      <c r="F1" s="330"/>
      <c r="G1" s="330"/>
      <c r="H1" s="330"/>
      <c r="I1" s="330"/>
      <c r="J1" s="330"/>
      <c r="K1" s="330"/>
      <c r="L1" s="330"/>
      <c r="M1" s="330"/>
      <c r="N1" s="330"/>
      <c r="O1" s="333" t="s">
        <v>721</v>
      </c>
      <c r="P1" s="334"/>
      <c r="Q1" s="334"/>
      <c r="R1" s="334"/>
      <c r="S1" s="334"/>
      <c r="T1" s="334"/>
      <c r="U1" s="335"/>
      <c r="V1" s="305"/>
      <c r="W1" s="305"/>
      <c r="X1" s="305"/>
      <c r="Y1" s="305"/>
      <c r="Z1" s="305"/>
      <c r="AA1" s="305"/>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row>
    <row r="2" spans="1:51" ht="15.75" customHeight="1" x14ac:dyDescent="0.2">
      <c r="A2" s="217"/>
      <c r="B2" s="218"/>
      <c r="C2" s="219"/>
      <c r="D2" s="213"/>
      <c r="E2" s="212"/>
      <c r="F2" s="212"/>
      <c r="G2" s="212"/>
      <c r="H2" s="215"/>
      <c r="I2" s="215"/>
      <c r="J2" s="215"/>
      <c r="K2" s="215"/>
      <c r="L2" s="215"/>
      <c r="M2" s="215"/>
      <c r="N2" s="215"/>
      <c r="O2" s="215"/>
      <c r="P2" s="215"/>
      <c r="Q2" s="215"/>
      <c r="R2" s="215"/>
      <c r="S2" s="215"/>
      <c r="T2" s="215"/>
      <c r="U2" s="215"/>
      <c r="V2" s="215"/>
      <c r="W2" s="215"/>
      <c r="X2" s="215"/>
      <c r="Y2" s="215"/>
      <c r="Z2" s="215"/>
      <c r="AA2" s="215"/>
      <c r="AB2" s="220"/>
      <c r="AC2" s="212"/>
      <c r="AD2" s="212"/>
      <c r="AE2" s="212"/>
      <c r="AF2" s="212"/>
      <c r="AG2" s="212"/>
      <c r="AH2" s="212"/>
      <c r="AI2" s="212"/>
      <c r="AJ2" s="212"/>
      <c r="AK2" s="212"/>
      <c r="AL2" s="212"/>
      <c r="AM2" s="212"/>
      <c r="AN2" s="212"/>
      <c r="AO2" s="212"/>
      <c r="AP2" s="212"/>
      <c r="AQ2" s="212"/>
      <c r="AR2" s="212"/>
      <c r="AS2" s="212"/>
      <c r="AT2" s="212"/>
      <c r="AU2" s="212"/>
      <c r="AV2" s="212"/>
      <c r="AW2" s="212"/>
      <c r="AX2" s="212"/>
      <c r="AY2" s="212"/>
    </row>
    <row r="3" spans="1:51" ht="15.75" customHeight="1" x14ac:dyDescent="0.2">
      <c r="A3" s="221" t="s">
        <v>722</v>
      </c>
      <c r="B3" s="218"/>
      <c r="C3" s="219"/>
      <c r="D3" s="213"/>
      <c r="E3" s="212"/>
      <c r="F3" s="212"/>
      <c r="G3" s="212"/>
      <c r="H3" s="215"/>
      <c r="I3" s="215"/>
      <c r="J3" s="215"/>
      <c r="K3" s="215"/>
      <c r="L3" s="215"/>
      <c r="M3" s="215"/>
      <c r="N3" s="215"/>
      <c r="O3" s="215"/>
      <c r="P3" s="215"/>
      <c r="Q3" s="215"/>
      <c r="R3" s="215"/>
      <c r="S3" s="215"/>
      <c r="T3" s="215"/>
      <c r="U3" s="215"/>
      <c r="V3" s="215"/>
      <c r="W3" s="215"/>
      <c r="X3" s="215"/>
      <c r="Y3" s="215"/>
      <c r="Z3" s="215"/>
      <c r="AA3" s="215"/>
      <c r="AB3" s="220"/>
      <c r="AC3" s="212"/>
      <c r="AD3" s="212"/>
      <c r="AE3" s="212"/>
      <c r="AF3" s="212"/>
      <c r="AG3" s="212"/>
      <c r="AH3" s="212"/>
      <c r="AI3" s="212"/>
      <c r="AJ3" s="212"/>
      <c r="AK3" s="212"/>
      <c r="AL3" s="212"/>
      <c r="AM3" s="212"/>
      <c r="AN3" s="212"/>
      <c r="AO3" s="212"/>
      <c r="AP3" s="212"/>
      <c r="AQ3" s="212"/>
      <c r="AR3" s="212"/>
      <c r="AS3" s="212"/>
      <c r="AT3" s="212"/>
      <c r="AU3" s="212"/>
      <c r="AV3" s="212"/>
      <c r="AW3" s="212"/>
      <c r="AX3" s="212"/>
      <c r="AY3" s="212"/>
    </row>
    <row r="4" spans="1:51" ht="15.75" customHeight="1" x14ac:dyDescent="0.2">
      <c r="A4" s="221" t="s">
        <v>723</v>
      </c>
      <c r="B4" s="218"/>
      <c r="C4" s="219"/>
      <c r="D4" s="213"/>
      <c r="E4" s="212"/>
      <c r="F4" s="212"/>
      <c r="G4" s="212"/>
      <c r="H4" s="215"/>
      <c r="I4" s="215"/>
      <c r="J4" s="215"/>
      <c r="K4" s="215"/>
      <c r="L4" s="215"/>
      <c r="M4" s="215"/>
      <c r="N4" s="215"/>
      <c r="O4" s="215"/>
      <c r="P4" s="215"/>
      <c r="Q4" s="215"/>
      <c r="R4" s="215"/>
      <c r="S4" s="215"/>
      <c r="T4" s="215"/>
      <c r="U4" s="215"/>
      <c r="V4" s="215"/>
      <c r="W4" s="215"/>
      <c r="X4" s="215"/>
      <c r="Y4" s="215"/>
      <c r="Z4" s="215"/>
      <c r="AA4" s="215"/>
      <c r="AB4" s="220"/>
      <c r="AC4" s="212"/>
      <c r="AD4" s="212"/>
      <c r="AE4" s="212"/>
      <c r="AF4" s="212"/>
      <c r="AG4" s="212"/>
      <c r="AH4" s="212"/>
      <c r="AI4" s="212"/>
      <c r="AJ4" s="212"/>
      <c r="AK4" s="212"/>
      <c r="AL4" s="212"/>
      <c r="AM4" s="212"/>
      <c r="AN4" s="212"/>
      <c r="AO4" s="212"/>
      <c r="AP4" s="212"/>
      <c r="AQ4" s="212"/>
      <c r="AR4" s="212"/>
      <c r="AS4" s="212"/>
      <c r="AT4" s="212"/>
      <c r="AU4" s="212"/>
      <c r="AV4" s="212"/>
      <c r="AW4" s="212"/>
      <c r="AX4" s="212"/>
      <c r="AY4" s="212"/>
    </row>
    <row r="5" spans="1:51" ht="15.75" customHeight="1" x14ac:dyDescent="0.2">
      <c r="A5" s="221" t="s">
        <v>724</v>
      </c>
      <c r="B5" s="218"/>
      <c r="C5" s="219"/>
      <c r="D5" s="213"/>
      <c r="E5" s="212"/>
      <c r="F5" s="212"/>
      <c r="G5" s="212"/>
      <c r="H5" s="215"/>
      <c r="I5" s="215"/>
      <c r="J5" s="215"/>
      <c r="K5" s="215"/>
      <c r="L5" s="215"/>
      <c r="M5" s="215"/>
      <c r="N5" s="215"/>
      <c r="O5" s="215"/>
      <c r="P5" s="215"/>
      <c r="Q5" s="215"/>
      <c r="R5" s="215"/>
      <c r="S5" s="215"/>
      <c r="T5" s="215"/>
      <c r="U5" s="215"/>
      <c r="V5" s="215"/>
      <c r="W5" s="215"/>
      <c r="X5" s="215"/>
      <c r="Y5" s="215"/>
      <c r="Z5" s="215"/>
      <c r="AA5" s="215"/>
      <c r="AB5" s="220"/>
      <c r="AC5" s="212"/>
      <c r="AD5" s="212"/>
      <c r="AE5" s="212"/>
      <c r="AF5" s="212"/>
      <c r="AG5" s="212"/>
      <c r="AH5" s="212"/>
      <c r="AI5" s="212"/>
      <c r="AJ5" s="212"/>
      <c r="AK5" s="212"/>
      <c r="AL5" s="212"/>
      <c r="AM5" s="212"/>
      <c r="AN5" s="212"/>
      <c r="AO5" s="212"/>
      <c r="AP5" s="212"/>
      <c r="AQ5" s="212"/>
      <c r="AR5" s="212"/>
      <c r="AS5" s="212"/>
      <c r="AT5" s="212"/>
      <c r="AU5" s="212"/>
      <c r="AV5" s="212"/>
      <c r="AW5" s="212"/>
      <c r="AX5" s="212"/>
      <c r="AY5" s="212"/>
    </row>
    <row r="6" spans="1:51" ht="15.75" customHeight="1" x14ac:dyDescent="0.2">
      <c r="A6" s="217"/>
      <c r="B6" s="215"/>
      <c r="C6" s="215"/>
      <c r="D6" s="215"/>
      <c r="E6" s="215"/>
      <c r="F6" s="215"/>
      <c r="G6" s="215"/>
      <c r="H6" s="215"/>
      <c r="I6" s="215"/>
      <c r="J6" s="215"/>
      <c r="K6" s="215"/>
      <c r="L6" s="222"/>
      <c r="M6" s="215"/>
      <c r="N6" s="215"/>
      <c r="O6" s="215"/>
      <c r="P6" s="215"/>
      <c r="Q6" s="215"/>
      <c r="R6" s="215"/>
      <c r="S6" s="215"/>
      <c r="T6" s="215"/>
      <c r="U6" s="215"/>
      <c r="V6" s="215"/>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row>
    <row r="7" spans="1:51" ht="15.75" customHeight="1" x14ac:dyDescent="0.2">
      <c r="A7" s="217"/>
      <c r="B7" s="215"/>
      <c r="C7" s="215"/>
      <c r="D7" s="215"/>
      <c r="E7" s="215"/>
      <c r="F7" s="215"/>
      <c r="G7" s="215"/>
      <c r="H7" s="215"/>
      <c r="I7" s="215"/>
      <c r="J7" s="215"/>
      <c r="K7" s="215"/>
      <c r="L7" s="222" t="s">
        <v>725</v>
      </c>
      <c r="M7" s="215"/>
      <c r="N7" s="215"/>
      <c r="O7" s="215"/>
      <c r="P7" s="215"/>
      <c r="Q7" s="215"/>
      <c r="R7" s="215"/>
      <c r="S7" s="215"/>
      <c r="T7" s="215"/>
      <c r="U7" s="215"/>
      <c r="V7" s="215"/>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row>
    <row r="8" spans="1:51" ht="15.75" x14ac:dyDescent="0.2">
      <c r="A8" s="217"/>
      <c r="B8" s="215"/>
      <c r="C8" s="215"/>
      <c r="D8" s="215"/>
      <c r="E8" s="215"/>
      <c r="F8" s="215"/>
      <c r="G8" s="215"/>
      <c r="H8" s="222" t="s">
        <v>726</v>
      </c>
      <c r="I8" s="215"/>
      <c r="J8" s="215"/>
      <c r="K8" s="222"/>
      <c r="L8" s="222" t="s">
        <v>727</v>
      </c>
      <c r="M8" s="215"/>
      <c r="N8" s="215"/>
      <c r="O8" s="215"/>
      <c r="P8" s="215"/>
      <c r="Q8" s="215"/>
      <c r="R8" s="215"/>
      <c r="S8" s="215"/>
      <c r="T8" s="215"/>
      <c r="U8" s="215"/>
      <c r="V8" s="215"/>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row>
    <row r="9" spans="1:51" ht="15.75" x14ac:dyDescent="0.2">
      <c r="A9" s="223"/>
      <c r="B9" s="215"/>
      <c r="C9" s="215"/>
      <c r="D9" s="215"/>
      <c r="E9" s="215"/>
      <c r="F9" s="215"/>
      <c r="G9" s="215"/>
      <c r="H9" s="215"/>
      <c r="I9" s="215"/>
      <c r="J9" s="215"/>
      <c r="K9" s="215"/>
      <c r="L9" s="215"/>
      <c r="M9" s="215"/>
      <c r="N9" s="215"/>
      <c r="O9" s="215"/>
      <c r="P9" s="215"/>
      <c r="Q9" s="215"/>
      <c r="R9" s="215"/>
      <c r="S9" s="215"/>
      <c r="T9" s="215"/>
      <c r="U9" s="215"/>
      <c r="V9" s="215"/>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row>
    <row r="10" spans="1:51" ht="15.75" x14ac:dyDescent="0.2">
      <c r="A10" s="223"/>
      <c r="B10" s="215"/>
      <c r="C10" s="215"/>
      <c r="D10" s="215"/>
      <c r="E10" s="215"/>
      <c r="F10" s="215"/>
      <c r="G10" s="215"/>
      <c r="H10" s="215"/>
      <c r="I10" s="215"/>
      <c r="J10" s="215"/>
      <c r="K10" s="215"/>
      <c r="L10" s="215"/>
      <c r="M10" s="215"/>
      <c r="N10" s="215"/>
      <c r="O10" s="215"/>
      <c r="P10" s="215"/>
      <c r="Q10" s="215"/>
      <c r="R10" s="215"/>
      <c r="S10" s="215"/>
      <c r="T10" s="215"/>
      <c r="U10" s="215"/>
      <c r="V10" s="215"/>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row>
    <row r="11" spans="1:51" ht="15.75" x14ac:dyDescent="0.2">
      <c r="A11" s="223"/>
      <c r="B11" s="215"/>
      <c r="C11" s="215"/>
      <c r="D11" s="215"/>
      <c r="E11" s="215"/>
      <c r="F11" s="215"/>
      <c r="G11" s="215"/>
      <c r="H11" s="215"/>
      <c r="I11" s="215"/>
      <c r="J11" s="215"/>
      <c r="K11" s="215"/>
      <c r="L11" s="215"/>
      <c r="M11" s="215"/>
      <c r="N11" s="215"/>
      <c r="O11" s="215"/>
      <c r="P11" s="215"/>
      <c r="Q11" s="215"/>
      <c r="R11" s="215"/>
      <c r="S11" s="215"/>
      <c r="T11" s="215"/>
      <c r="U11" s="215"/>
      <c r="V11" s="215"/>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row>
    <row r="12" spans="1:51" ht="15.75" x14ac:dyDescent="0.2">
      <c r="A12" s="223"/>
      <c r="B12" s="215"/>
      <c r="C12" s="215"/>
      <c r="D12" s="215"/>
      <c r="E12" s="215"/>
      <c r="F12" s="215"/>
      <c r="G12" s="215"/>
      <c r="H12" s="215"/>
      <c r="I12" s="215"/>
      <c r="J12" s="215"/>
      <c r="K12" s="215"/>
      <c r="L12" s="215"/>
      <c r="M12" s="215"/>
      <c r="N12" s="215"/>
      <c r="O12" s="215"/>
      <c r="P12" s="215"/>
      <c r="Q12" s="215"/>
      <c r="R12" s="215"/>
      <c r="S12" s="215"/>
      <c r="T12" s="215"/>
      <c r="U12" s="215"/>
      <c r="V12" s="215"/>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row>
    <row r="13" spans="1:51" ht="15.75" x14ac:dyDescent="0.2">
      <c r="A13" s="223"/>
      <c r="B13" s="215"/>
      <c r="C13" s="215"/>
      <c r="D13" s="215"/>
      <c r="E13" s="215"/>
      <c r="F13" s="215"/>
      <c r="G13" s="215"/>
      <c r="H13" s="215"/>
      <c r="I13" s="215"/>
      <c r="J13" s="215"/>
      <c r="K13" s="215"/>
      <c r="L13" s="215"/>
      <c r="M13" s="215"/>
      <c r="N13" s="215"/>
      <c r="O13" s="215"/>
      <c r="P13" s="215"/>
      <c r="Q13" s="215"/>
      <c r="R13" s="215"/>
      <c r="S13" s="215"/>
      <c r="T13" s="215"/>
      <c r="U13" s="215"/>
      <c r="V13" s="215"/>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row>
    <row r="14" spans="1:51" ht="15.75" thickBot="1" x14ac:dyDescent="0.25">
      <c r="A14" s="224"/>
      <c r="B14" s="215"/>
      <c r="C14" s="215"/>
      <c r="D14" s="215"/>
      <c r="E14" s="215"/>
      <c r="F14" s="215"/>
      <c r="G14" s="215"/>
      <c r="H14" s="215"/>
      <c r="I14" s="215"/>
      <c r="J14" s="215"/>
      <c r="K14" s="215"/>
      <c r="L14" s="215"/>
      <c r="M14" s="215"/>
      <c r="N14" s="215"/>
      <c r="O14" s="215"/>
      <c r="P14" s="215"/>
      <c r="Q14" s="215"/>
      <c r="R14" s="215"/>
      <c r="S14" s="215"/>
      <c r="T14" s="215"/>
      <c r="U14" s="215"/>
      <c r="V14" s="215"/>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row>
    <row r="15" spans="1:51" ht="15.75" x14ac:dyDescent="0.25">
      <c r="A15" s="224"/>
      <c r="B15" s="215"/>
      <c r="C15" s="616" t="s">
        <v>728</v>
      </c>
      <c r="D15" s="617"/>
      <c r="E15" s="617"/>
      <c r="F15" s="617"/>
      <c r="G15" s="617"/>
      <c r="H15" s="617"/>
      <c r="I15" s="617"/>
      <c r="J15" s="617"/>
      <c r="K15" s="617"/>
      <c r="L15" s="617"/>
      <c r="M15" s="617"/>
      <c r="N15" s="618"/>
      <c r="O15" s="616" t="s">
        <v>728</v>
      </c>
      <c r="P15" s="617"/>
      <c r="Q15" s="617"/>
      <c r="R15" s="617"/>
      <c r="S15" s="617"/>
      <c r="T15" s="617"/>
      <c r="U15" s="617"/>
      <c r="V15" s="617"/>
      <c r="W15" s="617"/>
      <c r="X15" s="617"/>
      <c r="Y15" s="617"/>
      <c r="Z15" s="618"/>
      <c r="AA15" s="616" t="s">
        <v>728</v>
      </c>
      <c r="AB15" s="617"/>
      <c r="AC15" s="617"/>
      <c r="AD15" s="617"/>
      <c r="AE15" s="617"/>
      <c r="AF15" s="617"/>
      <c r="AG15" s="617"/>
      <c r="AH15" s="617"/>
      <c r="AI15" s="617"/>
      <c r="AJ15" s="617"/>
      <c r="AK15" s="617"/>
      <c r="AL15" s="618"/>
      <c r="AM15" s="616" t="s">
        <v>728</v>
      </c>
      <c r="AN15" s="617"/>
      <c r="AO15" s="617"/>
      <c r="AP15" s="617"/>
      <c r="AQ15" s="617"/>
      <c r="AR15" s="617"/>
      <c r="AS15" s="617"/>
      <c r="AT15" s="617"/>
      <c r="AU15" s="617"/>
      <c r="AV15" s="617"/>
      <c r="AW15" s="617"/>
      <c r="AX15" s="618"/>
      <c r="AY15" s="212"/>
    </row>
    <row r="16" spans="1:51" s="231" customFormat="1" ht="62.1" customHeight="1" thickBot="1" x14ac:dyDescent="0.25">
      <c r="A16" s="224"/>
      <c r="B16" s="225" t="s">
        <v>729</v>
      </c>
      <c r="C16" s="226">
        <v>1</v>
      </c>
      <c r="D16" s="227">
        <v>2</v>
      </c>
      <c r="E16" s="228">
        <v>3</v>
      </c>
      <c r="F16" s="227">
        <v>4</v>
      </c>
      <c r="G16" s="227">
        <v>5</v>
      </c>
      <c r="H16" s="228">
        <v>6</v>
      </c>
      <c r="I16" s="227">
        <v>7</v>
      </c>
      <c r="J16" s="227">
        <v>8</v>
      </c>
      <c r="K16" s="228">
        <v>9</v>
      </c>
      <c r="L16" s="227">
        <v>10</v>
      </c>
      <c r="M16" s="227">
        <v>11</v>
      </c>
      <c r="N16" s="229">
        <v>12</v>
      </c>
      <c r="O16" s="226">
        <v>1</v>
      </c>
      <c r="P16" s="227">
        <v>2</v>
      </c>
      <c r="Q16" s="228">
        <v>3</v>
      </c>
      <c r="R16" s="227">
        <v>4</v>
      </c>
      <c r="S16" s="227">
        <v>5</v>
      </c>
      <c r="T16" s="228">
        <v>6</v>
      </c>
      <c r="U16" s="227">
        <v>7</v>
      </c>
      <c r="V16" s="227">
        <v>8</v>
      </c>
      <c r="W16" s="228">
        <v>9</v>
      </c>
      <c r="X16" s="227">
        <v>10</v>
      </c>
      <c r="Y16" s="227">
        <v>11</v>
      </c>
      <c r="Z16" s="229">
        <v>12</v>
      </c>
      <c r="AA16" s="226">
        <v>1</v>
      </c>
      <c r="AB16" s="227">
        <v>2</v>
      </c>
      <c r="AC16" s="228">
        <v>3</v>
      </c>
      <c r="AD16" s="227">
        <v>4</v>
      </c>
      <c r="AE16" s="227">
        <v>5</v>
      </c>
      <c r="AF16" s="228">
        <v>6</v>
      </c>
      <c r="AG16" s="227">
        <v>7</v>
      </c>
      <c r="AH16" s="227">
        <v>8</v>
      </c>
      <c r="AI16" s="228">
        <v>9</v>
      </c>
      <c r="AJ16" s="227">
        <v>10</v>
      </c>
      <c r="AK16" s="227">
        <v>11</v>
      </c>
      <c r="AL16" s="229">
        <v>12</v>
      </c>
      <c r="AM16" s="226">
        <v>1</v>
      </c>
      <c r="AN16" s="227">
        <v>2</v>
      </c>
      <c r="AO16" s="228">
        <v>3</v>
      </c>
      <c r="AP16" s="227">
        <v>4</v>
      </c>
      <c r="AQ16" s="227">
        <v>5</v>
      </c>
      <c r="AR16" s="228">
        <v>6</v>
      </c>
      <c r="AS16" s="227">
        <v>7</v>
      </c>
      <c r="AT16" s="227">
        <v>8</v>
      </c>
      <c r="AU16" s="228">
        <v>9</v>
      </c>
      <c r="AV16" s="227">
        <v>10</v>
      </c>
      <c r="AW16" s="227">
        <v>11</v>
      </c>
      <c r="AX16" s="229">
        <v>12</v>
      </c>
      <c r="AY16" s="230"/>
    </row>
    <row r="17" spans="1:51" s="16" customFormat="1" ht="25.35" customHeight="1" x14ac:dyDescent="0.25">
      <c r="A17" s="224"/>
      <c r="B17" s="232">
        <v>1</v>
      </c>
      <c r="C17" s="233"/>
      <c r="D17" s="233"/>
      <c r="E17" s="233"/>
      <c r="F17" s="234"/>
      <c r="G17" s="234"/>
      <c r="H17" s="234"/>
      <c r="I17" s="234"/>
      <c r="J17" s="235"/>
      <c r="K17" s="236"/>
      <c r="L17" s="237"/>
      <c r="M17" s="238"/>
      <c r="N17" s="239"/>
      <c r="O17" s="240"/>
      <c r="P17" s="238"/>
      <c r="Q17" s="238"/>
      <c r="R17" s="238"/>
      <c r="S17" s="238"/>
      <c r="T17" s="238"/>
      <c r="U17" s="238"/>
      <c r="V17" s="238"/>
      <c r="W17" s="238"/>
      <c r="X17" s="238"/>
      <c r="Y17" s="238"/>
      <c r="Z17" s="241"/>
      <c r="AA17" s="242"/>
      <c r="AB17" s="238"/>
      <c r="AC17" s="238"/>
      <c r="AD17" s="238"/>
      <c r="AE17" s="238"/>
      <c r="AF17" s="238"/>
      <c r="AG17" s="238"/>
      <c r="AH17" s="238"/>
      <c r="AI17" s="238"/>
      <c r="AJ17" s="238"/>
      <c r="AK17" s="238"/>
      <c r="AL17" s="241"/>
      <c r="AM17" s="242"/>
      <c r="AN17" s="238"/>
      <c r="AO17" s="238"/>
      <c r="AP17" s="238"/>
      <c r="AQ17" s="238"/>
      <c r="AR17" s="238"/>
      <c r="AS17" s="238"/>
      <c r="AT17" s="238"/>
      <c r="AU17" s="238"/>
      <c r="AV17" s="238"/>
      <c r="AW17" s="238"/>
      <c r="AX17" s="241"/>
      <c r="AY17" s="2"/>
    </row>
    <row r="18" spans="1:51" s="16" customFormat="1" ht="25.35" customHeight="1" thickBot="1" x14ac:dyDescent="0.3">
      <c r="A18" s="224"/>
      <c r="B18" s="232">
        <v>0.9</v>
      </c>
      <c r="C18" s="233"/>
      <c r="D18" s="233"/>
      <c r="E18" s="233"/>
      <c r="F18" s="234"/>
      <c r="G18" s="234"/>
      <c r="H18" s="234"/>
      <c r="I18" s="234"/>
      <c r="J18" s="235"/>
      <c r="K18" s="243"/>
      <c r="L18" s="237"/>
      <c r="M18" s="238"/>
      <c r="N18" s="239"/>
      <c r="O18" s="240"/>
      <c r="P18" s="238"/>
      <c r="Q18" s="238"/>
      <c r="R18" s="238"/>
      <c r="S18" s="238"/>
      <c r="T18" s="238"/>
      <c r="U18" s="238"/>
      <c r="V18" s="238"/>
      <c r="W18" s="238"/>
      <c r="X18" s="238"/>
      <c r="Y18" s="238"/>
      <c r="Z18" s="244"/>
      <c r="AA18" s="242"/>
      <c r="AB18" s="238"/>
      <c r="AC18" s="238"/>
      <c r="AD18" s="238"/>
      <c r="AE18" s="238"/>
      <c r="AF18" s="238"/>
      <c r="AG18" s="238"/>
      <c r="AH18" s="238"/>
      <c r="AI18" s="238"/>
      <c r="AJ18" s="238"/>
      <c r="AK18" s="245"/>
      <c r="AL18" s="246"/>
      <c r="AM18" s="247"/>
      <c r="AN18" s="245"/>
      <c r="AO18" s="245"/>
      <c r="AP18" s="245"/>
      <c r="AQ18" s="245"/>
      <c r="AR18" s="245"/>
      <c r="AS18" s="245"/>
      <c r="AT18" s="245"/>
      <c r="AU18" s="245"/>
      <c r="AV18" s="245"/>
      <c r="AW18" s="245"/>
      <c r="AX18" s="246"/>
      <c r="AY18" s="2"/>
    </row>
    <row r="19" spans="1:51" s="16" customFormat="1" ht="25.35" customHeight="1" x14ac:dyDescent="0.25">
      <c r="A19" s="224"/>
      <c r="B19" s="232">
        <v>0.8</v>
      </c>
      <c r="C19" s="233"/>
      <c r="D19" s="233"/>
      <c r="E19" s="233"/>
      <c r="F19" s="234"/>
      <c r="G19" s="234"/>
      <c r="H19" s="234"/>
      <c r="I19" s="234"/>
      <c r="J19" s="235"/>
      <c r="K19" s="243" t="s">
        <v>730</v>
      </c>
      <c r="L19" s="248"/>
      <c r="M19" s="238"/>
      <c r="N19" s="239"/>
      <c r="O19" s="240"/>
      <c r="P19" s="238"/>
      <c r="Q19" s="238"/>
      <c r="R19" s="238"/>
      <c r="S19" s="238"/>
      <c r="T19" s="238"/>
      <c r="U19" s="238"/>
      <c r="V19" s="238"/>
      <c r="W19" s="238"/>
      <c r="X19" s="238"/>
      <c r="Y19" s="238"/>
      <c r="Z19" s="244"/>
      <c r="AA19" s="242"/>
      <c r="AB19" s="238"/>
      <c r="AC19" s="238"/>
      <c r="AD19" s="238"/>
      <c r="AE19" s="238"/>
      <c r="AF19" s="238"/>
      <c r="AG19" s="238"/>
      <c r="AH19" s="238"/>
      <c r="AI19" s="238"/>
      <c r="AJ19" s="249"/>
      <c r="AK19" s="250"/>
      <c r="AL19" s="251"/>
      <c r="AM19" s="252"/>
      <c r="AN19" s="252"/>
      <c r="AO19" s="252"/>
      <c r="AP19" s="252"/>
      <c r="AQ19" s="252"/>
      <c r="AR19" s="252"/>
      <c r="AS19" s="252"/>
      <c r="AT19" s="252"/>
      <c r="AU19" s="252"/>
      <c r="AV19" s="253"/>
      <c r="AW19" s="250"/>
      <c r="AX19" s="251"/>
      <c r="AY19" s="2"/>
    </row>
    <row r="20" spans="1:51" s="16" customFormat="1" ht="25.35" customHeight="1" thickBot="1" x14ac:dyDescent="0.3">
      <c r="A20" s="224"/>
      <c r="B20" s="232">
        <v>0.7</v>
      </c>
      <c r="C20" s="254"/>
      <c r="D20" s="254"/>
      <c r="E20" s="254"/>
      <c r="F20" s="234"/>
      <c r="G20" s="234"/>
      <c r="H20" s="234"/>
      <c r="I20" s="234"/>
      <c r="J20" s="255"/>
      <c r="K20" s="243" t="s">
        <v>731</v>
      </c>
      <c r="L20" s="248"/>
      <c r="M20" s="238"/>
      <c r="N20" s="239"/>
      <c r="O20" s="240"/>
      <c r="P20" s="238"/>
      <c r="Q20" s="238"/>
      <c r="R20" s="238"/>
      <c r="S20" s="238"/>
      <c r="T20" s="238"/>
      <c r="U20" s="238"/>
      <c r="V20" s="238"/>
      <c r="W20" s="238"/>
      <c r="X20" s="238"/>
      <c r="Y20" s="245"/>
      <c r="Z20" s="246"/>
      <c r="AA20" s="247"/>
      <c r="AB20" s="245"/>
      <c r="AC20" s="245"/>
      <c r="AD20" s="245"/>
      <c r="AE20" s="245"/>
      <c r="AF20" s="245"/>
      <c r="AG20" s="245"/>
      <c r="AH20" s="245"/>
      <c r="AI20" s="245"/>
      <c r="AJ20" s="256"/>
      <c r="AK20" s="257"/>
      <c r="AL20" s="258"/>
      <c r="AM20" s="259"/>
      <c r="AN20" s="259"/>
      <c r="AO20" s="259"/>
      <c r="AP20" s="259"/>
      <c r="AQ20" s="259"/>
      <c r="AR20" s="259"/>
      <c r="AS20" s="259"/>
      <c r="AT20" s="259"/>
      <c r="AU20" s="259"/>
      <c r="AV20" s="260"/>
      <c r="AW20" s="257"/>
      <c r="AX20" s="258"/>
      <c r="AY20" s="2"/>
    </row>
    <row r="21" spans="1:51" s="16" customFormat="1" ht="25.35" customHeight="1" x14ac:dyDescent="0.25">
      <c r="A21" s="224"/>
      <c r="B21" s="232">
        <v>0.6</v>
      </c>
      <c r="C21" s="261"/>
      <c r="D21" s="262"/>
      <c r="E21" s="263"/>
      <c r="F21" s="234"/>
      <c r="G21" s="234"/>
      <c r="H21" s="234"/>
      <c r="I21" s="234"/>
      <c r="J21" s="264"/>
      <c r="K21" s="243" t="s">
        <v>732</v>
      </c>
      <c r="L21" s="248"/>
      <c r="M21" s="238"/>
      <c r="N21" s="239"/>
      <c r="O21" s="240"/>
      <c r="P21" s="238"/>
      <c r="Q21" s="238"/>
      <c r="R21" s="238"/>
      <c r="S21" s="238"/>
      <c r="T21" s="238"/>
      <c r="U21" s="238"/>
      <c r="V21" s="238"/>
      <c r="W21" s="238"/>
      <c r="X21" s="249"/>
      <c r="Y21" s="250"/>
      <c r="Z21" s="251"/>
      <c r="AA21" s="252"/>
      <c r="AB21" s="252"/>
      <c r="AC21" s="252"/>
      <c r="AD21" s="252"/>
      <c r="AE21" s="252"/>
      <c r="AF21" s="252"/>
      <c r="AG21" s="252"/>
      <c r="AH21" s="252"/>
      <c r="AI21" s="252"/>
      <c r="AJ21" s="253"/>
      <c r="AK21" s="257"/>
      <c r="AL21" s="258"/>
      <c r="AM21" s="259"/>
      <c r="AN21" s="259"/>
      <c r="AO21" s="259"/>
      <c r="AP21" s="259"/>
      <c r="AQ21" s="259"/>
      <c r="AR21" s="259"/>
      <c r="AS21" s="259"/>
      <c r="AT21" s="259"/>
      <c r="AU21" s="259"/>
      <c r="AV21" s="260"/>
      <c r="AW21" s="257"/>
      <c r="AX21" s="258"/>
      <c r="AY21" s="2"/>
    </row>
    <row r="22" spans="1:51" s="16" customFormat="1" ht="25.35" customHeight="1" thickBot="1" x14ac:dyDescent="0.3">
      <c r="A22" s="224"/>
      <c r="B22" s="232">
        <v>0.5</v>
      </c>
      <c r="C22" s="233"/>
      <c r="D22" s="233"/>
      <c r="E22" s="233"/>
      <c r="F22" s="234"/>
      <c r="G22" s="234"/>
      <c r="H22" s="234"/>
      <c r="I22" s="234"/>
      <c r="J22" s="264"/>
      <c r="K22" s="243" t="s">
        <v>733</v>
      </c>
      <c r="L22" s="248"/>
      <c r="M22" s="245"/>
      <c r="N22" s="265"/>
      <c r="O22" s="266"/>
      <c r="P22" s="267"/>
      <c r="Q22" s="267"/>
      <c r="R22" s="267"/>
      <c r="S22" s="267"/>
      <c r="T22" s="267"/>
      <c r="U22" s="267"/>
      <c r="V22" s="267"/>
      <c r="W22" s="267"/>
      <c r="X22" s="268"/>
      <c r="Y22" s="257"/>
      <c r="Z22" s="258"/>
      <c r="AA22" s="259"/>
      <c r="AB22" s="259"/>
      <c r="AC22" s="259"/>
      <c r="AD22" s="259"/>
      <c r="AE22" s="259"/>
      <c r="AF22" s="259"/>
      <c r="AG22" s="259"/>
      <c r="AH22" s="259"/>
      <c r="AI22" s="259"/>
      <c r="AJ22" s="260"/>
      <c r="AK22" s="257"/>
      <c r="AL22" s="258"/>
      <c r="AM22" s="259"/>
      <c r="AN22" s="259"/>
      <c r="AO22" s="259"/>
      <c r="AP22" s="259"/>
      <c r="AQ22" s="259"/>
      <c r="AR22" s="259"/>
      <c r="AS22" s="259"/>
      <c r="AT22" s="259"/>
      <c r="AU22" s="259"/>
      <c r="AV22" s="260"/>
      <c r="AW22" s="257"/>
      <c r="AX22" s="258"/>
      <c r="AY22" s="2"/>
    </row>
    <row r="23" spans="1:51" s="16" customFormat="1" ht="25.35" customHeight="1" x14ac:dyDescent="0.25">
      <c r="A23" s="224"/>
      <c r="B23" s="232">
        <v>0.4</v>
      </c>
      <c r="C23" s="233"/>
      <c r="D23" s="233"/>
      <c r="E23" s="233"/>
      <c r="F23" s="234"/>
      <c r="G23" s="234"/>
      <c r="H23" s="234"/>
      <c r="I23" s="234"/>
      <c r="J23" s="264"/>
      <c r="K23" s="243" t="s">
        <v>734</v>
      </c>
      <c r="L23" s="243"/>
      <c r="M23" s="269"/>
      <c r="N23" s="270"/>
      <c r="O23" s="252"/>
      <c r="P23" s="252"/>
      <c r="Q23" s="252"/>
      <c r="R23" s="252"/>
      <c r="S23" s="252"/>
      <c r="T23" s="252"/>
      <c r="U23" s="252"/>
      <c r="V23" s="252"/>
      <c r="W23" s="252"/>
      <c r="X23" s="253"/>
      <c r="Y23" s="257"/>
      <c r="Z23" s="258"/>
      <c r="AA23" s="259"/>
      <c r="AB23" s="259"/>
      <c r="AC23" s="259"/>
      <c r="AD23" s="259"/>
      <c r="AE23" s="259"/>
      <c r="AF23" s="259"/>
      <c r="AG23" s="259"/>
      <c r="AH23" s="259"/>
      <c r="AI23" s="259"/>
      <c r="AJ23" s="260"/>
      <c r="AK23" s="257"/>
      <c r="AL23" s="258"/>
      <c r="AM23" s="259"/>
      <c r="AN23" s="259"/>
      <c r="AO23" s="259"/>
      <c r="AP23" s="259"/>
      <c r="AQ23" s="259"/>
      <c r="AR23" s="259"/>
      <c r="AS23" s="259"/>
      <c r="AT23" s="259"/>
      <c r="AU23" s="259"/>
      <c r="AV23" s="260"/>
      <c r="AW23" s="257"/>
      <c r="AX23" s="258"/>
      <c r="AY23" s="2"/>
    </row>
    <row r="24" spans="1:51" s="16" customFormat="1" ht="25.35" customHeight="1" x14ac:dyDescent="0.25">
      <c r="A24" s="224"/>
      <c r="B24" s="232">
        <v>0.3</v>
      </c>
      <c r="C24" s="233"/>
      <c r="D24" s="233"/>
      <c r="E24" s="233"/>
      <c r="F24" s="234"/>
      <c r="G24" s="234"/>
      <c r="H24" s="234"/>
      <c r="I24" s="234"/>
      <c r="J24" s="264"/>
      <c r="K24" s="243"/>
      <c r="L24" s="243"/>
      <c r="M24" s="271"/>
      <c r="N24" s="272"/>
      <c r="O24" s="259"/>
      <c r="P24" s="259"/>
      <c r="Q24" s="259"/>
      <c r="R24" s="259" t="s">
        <v>735</v>
      </c>
      <c r="S24" s="259"/>
      <c r="T24" s="259"/>
      <c r="U24" s="259"/>
      <c r="V24" s="259"/>
      <c r="W24" s="259"/>
      <c r="X24" s="260"/>
      <c r="Y24" s="257"/>
      <c r="Z24" s="258"/>
      <c r="AA24" s="259"/>
      <c r="AB24" s="259"/>
      <c r="AC24" s="259"/>
      <c r="AD24" s="259" t="s">
        <v>736</v>
      </c>
      <c r="AE24" s="259"/>
      <c r="AF24" s="259"/>
      <c r="AG24" s="259"/>
      <c r="AH24" s="259"/>
      <c r="AI24" s="259"/>
      <c r="AJ24" s="260"/>
      <c r="AK24" s="257"/>
      <c r="AL24" s="258"/>
      <c r="AM24" s="259"/>
      <c r="AN24" s="259"/>
      <c r="AO24" s="259"/>
      <c r="AP24" s="259" t="s">
        <v>737</v>
      </c>
      <c r="AQ24" s="259"/>
      <c r="AR24" s="259"/>
      <c r="AS24" s="259"/>
      <c r="AT24" s="259"/>
      <c r="AU24" s="259"/>
      <c r="AV24" s="260"/>
      <c r="AW24" s="257"/>
      <c r="AX24" s="258"/>
      <c r="AY24" s="2"/>
    </row>
    <row r="25" spans="1:51" s="16" customFormat="1" ht="25.35" customHeight="1" x14ac:dyDescent="0.2">
      <c r="A25" s="224"/>
      <c r="B25" s="232">
        <v>0.2</v>
      </c>
      <c r="C25" s="233"/>
      <c r="D25" s="233"/>
      <c r="E25" s="233"/>
      <c r="F25" s="234"/>
      <c r="G25" s="234"/>
      <c r="H25" s="234"/>
      <c r="I25" s="234"/>
      <c r="J25" s="264"/>
      <c r="K25" s="243"/>
      <c r="L25" s="243"/>
      <c r="M25" s="273"/>
      <c r="N25" s="258"/>
      <c r="O25" s="259"/>
      <c r="P25" s="259"/>
      <c r="Q25" s="259"/>
      <c r="R25" s="259"/>
      <c r="S25" s="259"/>
      <c r="T25" s="259"/>
      <c r="U25" s="259"/>
      <c r="V25" s="259"/>
      <c r="W25" s="259"/>
      <c r="X25" s="260"/>
      <c r="Y25" s="257"/>
      <c r="Z25" s="258"/>
      <c r="AA25" s="259"/>
      <c r="AB25" s="259"/>
      <c r="AC25" s="259"/>
      <c r="AD25" s="259"/>
      <c r="AE25" s="259"/>
      <c r="AF25" s="259"/>
      <c r="AG25" s="259"/>
      <c r="AH25" s="259"/>
      <c r="AI25" s="259"/>
      <c r="AJ25" s="260"/>
      <c r="AK25" s="257"/>
      <c r="AL25" s="258"/>
      <c r="AM25" s="259"/>
      <c r="AN25" s="259"/>
      <c r="AO25" s="259"/>
      <c r="AP25" s="259" t="s">
        <v>738</v>
      </c>
      <c r="AQ25" s="259"/>
      <c r="AR25" s="259"/>
      <c r="AS25" s="259"/>
      <c r="AT25" s="259"/>
      <c r="AU25" s="259"/>
      <c r="AV25" s="260"/>
      <c r="AW25" s="257"/>
      <c r="AX25" s="258"/>
      <c r="AY25" s="2"/>
    </row>
    <row r="26" spans="1:51" s="231" customFormat="1" ht="25.35" customHeight="1" thickBot="1" x14ac:dyDescent="0.25">
      <c r="A26" s="224"/>
      <c r="B26" s="232">
        <v>0.1</v>
      </c>
      <c r="C26" s="233"/>
      <c r="D26" s="233"/>
      <c r="E26" s="233"/>
      <c r="F26" s="234"/>
      <c r="G26" s="234"/>
      <c r="H26" s="234"/>
      <c r="I26" s="234"/>
      <c r="J26" s="274"/>
      <c r="K26" s="275"/>
      <c r="L26" s="275"/>
      <c r="M26" s="276"/>
      <c r="N26" s="277"/>
      <c r="O26" s="278"/>
      <c r="P26" s="278"/>
      <c r="Q26" s="278"/>
      <c r="R26" s="278"/>
      <c r="S26" s="278"/>
      <c r="T26" s="278"/>
      <c r="U26" s="278"/>
      <c r="V26" s="278"/>
      <c r="W26" s="278"/>
      <c r="X26" s="279"/>
      <c r="Y26" s="276"/>
      <c r="Z26" s="277"/>
      <c r="AA26" s="278"/>
      <c r="AB26" s="278"/>
      <c r="AC26" s="278"/>
      <c r="AD26" s="278"/>
      <c r="AE26" s="278"/>
      <c r="AF26" s="278"/>
      <c r="AG26" s="278"/>
      <c r="AH26" s="278"/>
      <c r="AI26" s="278"/>
      <c r="AJ26" s="279"/>
      <c r="AK26" s="276"/>
      <c r="AL26" s="277"/>
      <c r="AM26" s="278"/>
      <c r="AN26" s="278"/>
      <c r="AO26" s="278"/>
      <c r="AP26" s="278"/>
      <c r="AQ26" s="278"/>
      <c r="AR26" s="278"/>
      <c r="AS26" s="278"/>
      <c r="AT26" s="278"/>
      <c r="AU26" s="278"/>
      <c r="AV26" s="279"/>
      <c r="AW26" s="276"/>
      <c r="AX26" s="277"/>
      <c r="AY26" s="230"/>
    </row>
    <row r="27" spans="1:51" s="16" customFormat="1" x14ac:dyDescent="0.25">
      <c r="A27" s="280"/>
      <c r="B27" s="12"/>
      <c r="C27" s="12"/>
      <c r="D27" s="12"/>
      <c r="E27" s="12"/>
      <c r="F27" s="12"/>
      <c r="G27" s="12"/>
      <c r="H27" s="12"/>
      <c r="I27" s="12"/>
      <c r="J27" s="12"/>
      <c r="K27" s="12"/>
      <c r="L27" s="12"/>
      <c r="M27" s="619" t="s">
        <v>739</v>
      </c>
      <c r="N27" s="617"/>
      <c r="O27" s="617"/>
      <c r="P27" s="617"/>
      <c r="Q27" s="617"/>
      <c r="R27" s="617"/>
      <c r="S27" s="617"/>
      <c r="T27" s="617"/>
      <c r="U27" s="617"/>
      <c r="V27" s="617"/>
      <c r="W27" s="617"/>
      <c r="X27" s="620"/>
      <c r="Y27" s="619" t="s">
        <v>740</v>
      </c>
      <c r="Z27" s="617"/>
      <c r="AA27" s="617"/>
      <c r="AB27" s="617"/>
      <c r="AC27" s="617"/>
      <c r="AD27" s="617"/>
      <c r="AE27" s="617"/>
      <c r="AF27" s="617"/>
      <c r="AG27" s="617"/>
      <c r="AH27" s="617"/>
      <c r="AI27" s="617"/>
      <c r="AJ27" s="620"/>
      <c r="AK27" s="619" t="s">
        <v>740</v>
      </c>
      <c r="AL27" s="617"/>
      <c r="AM27" s="617"/>
      <c r="AN27" s="617"/>
      <c r="AO27" s="617"/>
      <c r="AP27" s="617"/>
      <c r="AQ27" s="617"/>
      <c r="AR27" s="617"/>
      <c r="AS27" s="617"/>
      <c r="AT27" s="617"/>
      <c r="AU27" s="617"/>
      <c r="AV27" s="620"/>
      <c r="AW27" s="281" t="s">
        <v>741</v>
      </c>
      <c r="AX27" s="282"/>
      <c r="AY27" s="2"/>
    </row>
    <row r="28" spans="1:51" s="16" customFormat="1" x14ac:dyDescent="0.2">
      <c r="A28" s="280"/>
      <c r="B28" s="12"/>
      <c r="C28" s="12"/>
      <c r="D28" s="12"/>
      <c r="E28" s="12"/>
      <c r="F28" s="12"/>
      <c r="G28" s="12"/>
      <c r="H28" s="12"/>
      <c r="I28" s="12"/>
      <c r="J28" s="12"/>
      <c r="K28" s="12"/>
      <c r="L28" s="12"/>
      <c r="M28" s="12"/>
      <c r="N28" s="283"/>
      <c r="O28" s="12"/>
      <c r="P28" s="12"/>
      <c r="Q28" s="12"/>
      <c r="R28" s="12"/>
      <c r="S28" s="12"/>
      <c r="T28" s="12"/>
      <c r="U28" s="12"/>
      <c r="V28" s="12"/>
      <c r="W28" s="12"/>
      <c r="X28" s="12"/>
      <c r="Y28" s="12"/>
      <c r="Z28" s="283"/>
      <c r="AA28" s="2"/>
      <c r="AB28" s="2"/>
      <c r="AC28" s="2"/>
      <c r="AD28" s="2"/>
      <c r="AE28" s="2"/>
      <c r="AF28" s="2"/>
      <c r="AG28" s="2"/>
      <c r="AH28" s="2"/>
      <c r="AI28" s="2"/>
      <c r="AJ28" s="12"/>
      <c r="AK28" s="12"/>
      <c r="AL28" s="284"/>
      <c r="AM28" s="2"/>
      <c r="AN28" s="2"/>
      <c r="AO28" s="2"/>
      <c r="AP28" s="2"/>
      <c r="AQ28" s="2"/>
      <c r="AR28" s="2"/>
      <c r="AS28" s="2"/>
      <c r="AT28" s="2"/>
      <c r="AU28" s="2"/>
      <c r="AV28" s="12"/>
      <c r="AW28" s="12"/>
      <c r="AX28" s="284"/>
      <c r="AY28" s="2"/>
    </row>
    <row r="29" spans="1:51" s="16" customFormat="1" x14ac:dyDescent="0.2">
      <c r="A29" s="280"/>
      <c r="B29" s="12"/>
      <c r="C29" s="12"/>
      <c r="D29" s="12"/>
      <c r="E29" s="12"/>
      <c r="F29" s="12"/>
      <c r="G29" s="12"/>
      <c r="H29" s="12"/>
      <c r="I29" s="12"/>
      <c r="J29" s="12"/>
      <c r="K29" s="12"/>
      <c r="L29" s="12"/>
      <c r="M29" s="12"/>
      <c r="N29" s="283"/>
      <c r="O29" s="12"/>
      <c r="P29" s="12"/>
      <c r="Q29" s="12"/>
      <c r="R29" s="12"/>
      <c r="S29" s="12"/>
      <c r="T29" s="12"/>
      <c r="U29" s="12"/>
      <c r="V29" s="12"/>
      <c r="W29" s="12"/>
      <c r="X29" s="12"/>
      <c r="Y29" s="12"/>
      <c r="Z29" s="283"/>
      <c r="AA29" s="2"/>
      <c r="AB29" s="2"/>
      <c r="AC29" s="2"/>
      <c r="AD29" s="2"/>
      <c r="AE29" s="2"/>
      <c r="AF29" s="2"/>
      <c r="AG29" s="2"/>
      <c r="AH29" s="2"/>
      <c r="AI29" s="2"/>
      <c r="AJ29" s="12"/>
      <c r="AK29" s="12"/>
      <c r="AL29" s="284"/>
      <c r="AM29" s="2"/>
      <c r="AN29" s="2"/>
      <c r="AO29" s="2"/>
      <c r="AP29" s="2"/>
      <c r="AQ29" s="2"/>
      <c r="AR29" s="2"/>
      <c r="AS29" s="2"/>
      <c r="AT29" s="2"/>
      <c r="AU29" s="2"/>
      <c r="AV29" s="12"/>
      <c r="AW29" s="12"/>
      <c r="AX29" s="284"/>
      <c r="AY29" s="2"/>
    </row>
    <row r="30" spans="1:51" s="16" customFormat="1" x14ac:dyDescent="0.2">
      <c r="A30" s="280"/>
      <c r="B30" s="12"/>
      <c r="C30" s="12"/>
      <c r="D30" s="12"/>
      <c r="E30" s="12"/>
      <c r="F30" s="12"/>
      <c r="G30" s="12"/>
      <c r="H30" s="12"/>
      <c r="I30" s="12"/>
      <c r="J30" s="12"/>
      <c r="K30" s="12"/>
      <c r="L30" s="12"/>
      <c r="M30" s="12"/>
      <c r="N30" s="283"/>
      <c r="O30" s="12"/>
      <c r="P30" s="12"/>
      <c r="Q30" s="12"/>
      <c r="R30" s="12"/>
      <c r="S30" s="12"/>
      <c r="T30" s="12"/>
      <c r="U30" s="12"/>
      <c r="V30" s="12"/>
      <c r="W30" s="12"/>
      <c r="X30" s="12"/>
      <c r="Y30" s="12"/>
      <c r="Z30" s="283"/>
      <c r="AA30" s="2"/>
      <c r="AB30" s="2"/>
      <c r="AC30" s="2"/>
      <c r="AD30" s="2"/>
      <c r="AE30" s="2"/>
      <c r="AF30" s="2"/>
      <c r="AG30" s="2"/>
      <c r="AH30" s="2"/>
      <c r="AI30" s="2"/>
      <c r="AJ30" s="12"/>
      <c r="AK30" s="12"/>
      <c r="AL30" s="284"/>
      <c r="AM30" s="2"/>
      <c r="AN30" s="2"/>
      <c r="AO30" s="2"/>
      <c r="AP30" s="2"/>
      <c r="AQ30" s="2"/>
      <c r="AR30" s="2"/>
      <c r="AS30" s="2"/>
      <c r="AT30" s="2"/>
      <c r="AU30" s="2"/>
      <c r="AV30" s="12"/>
      <c r="AW30" s="12"/>
      <c r="AX30" s="284"/>
      <c r="AY30" s="2"/>
    </row>
    <row r="31" spans="1:51" s="16" customFormat="1" x14ac:dyDescent="0.2">
      <c r="A31" s="280"/>
      <c r="B31" s="12"/>
      <c r="C31" s="12"/>
      <c r="D31" s="12"/>
      <c r="E31" s="12"/>
      <c r="F31" s="12"/>
      <c r="G31" s="12"/>
      <c r="H31" s="12"/>
      <c r="I31" s="12"/>
      <c r="J31" s="12"/>
      <c r="K31" s="12"/>
      <c r="L31" s="12"/>
      <c r="M31" s="12"/>
      <c r="N31" s="283"/>
      <c r="O31" s="12"/>
      <c r="P31" s="12"/>
      <c r="Q31" s="12"/>
      <c r="R31" s="12"/>
      <c r="S31" s="12"/>
      <c r="T31" s="12"/>
      <c r="U31" s="12"/>
      <c r="V31" s="12"/>
      <c r="W31" s="12"/>
      <c r="X31" s="12"/>
      <c r="Y31" s="12"/>
      <c r="Z31" s="283"/>
      <c r="AA31" s="2"/>
      <c r="AB31" s="2"/>
      <c r="AC31" s="2"/>
      <c r="AD31" s="2"/>
      <c r="AE31" s="2"/>
      <c r="AF31" s="2"/>
      <c r="AG31" s="2"/>
      <c r="AH31" s="2"/>
      <c r="AI31" s="2"/>
      <c r="AJ31" s="12"/>
      <c r="AK31" s="12"/>
      <c r="AL31" s="284"/>
      <c r="AM31" s="2"/>
      <c r="AN31" s="2"/>
      <c r="AO31" s="2"/>
      <c r="AP31" s="2"/>
      <c r="AQ31" s="2"/>
      <c r="AR31" s="2"/>
      <c r="AS31" s="2"/>
      <c r="AT31" s="2"/>
      <c r="AU31" s="2"/>
      <c r="AV31" s="12"/>
      <c r="AW31" s="12"/>
      <c r="AX31" s="284"/>
      <c r="AY31" s="2"/>
    </row>
    <row r="32" spans="1:51" s="16" customFormat="1" x14ac:dyDescent="0.2">
      <c r="A32" s="280"/>
      <c r="B32" s="12"/>
      <c r="C32" s="12"/>
      <c r="D32" s="12"/>
      <c r="E32" s="12"/>
      <c r="F32" s="12"/>
      <c r="G32" s="12"/>
      <c r="H32" s="12"/>
      <c r="I32" s="12"/>
      <c r="J32" s="12"/>
      <c r="K32" s="12"/>
      <c r="L32" s="12"/>
      <c r="M32" s="215" t="s">
        <v>742</v>
      </c>
      <c r="N32" s="215"/>
      <c r="O32" s="215"/>
      <c r="P32" s="215"/>
      <c r="Q32" s="215"/>
      <c r="R32" s="215" t="s">
        <v>743</v>
      </c>
      <c r="S32" s="215"/>
      <c r="T32" s="215"/>
      <c r="U32" s="215"/>
      <c r="V32" s="215"/>
      <c r="W32" s="212"/>
      <c r="X32" s="215" t="s">
        <v>742</v>
      </c>
      <c r="Y32" s="215"/>
      <c r="Z32" s="212"/>
      <c r="AA32" s="212"/>
      <c r="AB32" s="212"/>
      <c r="AC32" s="212"/>
      <c r="AD32" s="212" t="s">
        <v>743</v>
      </c>
      <c r="AE32" s="212"/>
      <c r="AF32" s="212"/>
      <c r="AG32" s="212"/>
      <c r="AH32" s="212"/>
      <c r="AI32" s="212"/>
      <c r="AJ32" s="215" t="s">
        <v>742</v>
      </c>
      <c r="AK32" s="215"/>
      <c r="AL32" s="212"/>
      <c r="AM32" s="212"/>
      <c r="AN32" s="212"/>
      <c r="AO32" s="212"/>
      <c r="AP32" s="212" t="s">
        <v>743</v>
      </c>
      <c r="AQ32" s="212"/>
      <c r="AR32" s="212"/>
      <c r="AS32" s="212"/>
      <c r="AT32" s="2"/>
      <c r="AU32" s="2"/>
      <c r="AV32" s="215" t="s">
        <v>742</v>
      </c>
      <c r="AW32" s="12"/>
      <c r="AX32" s="284"/>
      <c r="AY32" s="2"/>
    </row>
    <row r="33" spans="1:51" s="16" customFormat="1" x14ac:dyDescent="0.2">
      <c r="A33" s="280"/>
      <c r="B33" s="12"/>
      <c r="C33" s="12"/>
      <c r="D33" s="12"/>
      <c r="E33" s="12"/>
      <c r="F33" s="12"/>
      <c r="G33" s="12"/>
      <c r="H33" s="12"/>
      <c r="I33" s="12"/>
      <c r="J33" s="12"/>
      <c r="K33" s="12"/>
      <c r="L33" s="12"/>
      <c r="M33" s="12"/>
      <c r="N33" s="283"/>
      <c r="O33" s="12"/>
      <c r="P33" s="12"/>
      <c r="Q33" s="12"/>
      <c r="R33" s="12"/>
      <c r="S33" s="12"/>
      <c r="T33" s="12"/>
      <c r="U33" s="12"/>
      <c r="V33" s="12"/>
      <c r="W33" s="12"/>
      <c r="X33" s="12"/>
      <c r="Y33" s="12"/>
      <c r="Z33" s="283"/>
      <c r="AA33" s="2"/>
      <c r="AB33" s="2"/>
      <c r="AC33" s="2"/>
      <c r="AD33" s="2"/>
      <c r="AE33" s="2"/>
      <c r="AF33" s="2"/>
      <c r="AG33" s="2"/>
      <c r="AH33" s="2"/>
      <c r="AI33" s="2"/>
      <c r="AJ33" s="12"/>
      <c r="AK33" s="12"/>
      <c r="AL33" s="284"/>
      <c r="AM33" s="2"/>
      <c r="AN33" s="2"/>
      <c r="AO33" s="2"/>
      <c r="AP33" s="2"/>
      <c r="AQ33" s="2"/>
      <c r="AR33" s="2"/>
      <c r="AS33" s="2"/>
      <c r="AT33" s="2"/>
      <c r="AU33" s="2"/>
      <c r="AV33" s="12"/>
      <c r="AW33" s="12"/>
      <c r="AX33" s="284"/>
      <c r="AY33" s="2"/>
    </row>
    <row r="34" spans="1:51" s="16" customFormat="1" x14ac:dyDescent="0.2">
      <c r="A34" s="280"/>
      <c r="B34" s="12"/>
      <c r="C34" s="12"/>
      <c r="D34" s="12"/>
      <c r="E34" s="12"/>
      <c r="F34" s="12"/>
      <c r="G34" s="12"/>
      <c r="H34" s="12"/>
      <c r="I34" s="12"/>
      <c r="J34" s="12"/>
      <c r="K34" s="12"/>
      <c r="L34" s="12"/>
      <c r="M34" s="12"/>
      <c r="N34" s="283"/>
      <c r="O34" s="12"/>
      <c r="P34" s="12"/>
      <c r="Q34" s="12"/>
      <c r="R34" s="12"/>
      <c r="S34" s="12"/>
      <c r="T34" s="12"/>
      <c r="U34" s="12"/>
      <c r="V34" s="12"/>
      <c r="W34" s="12"/>
      <c r="X34" s="12"/>
      <c r="Y34" s="12"/>
      <c r="Z34" s="283"/>
      <c r="AA34" s="2"/>
      <c r="AB34" s="2"/>
      <c r="AC34" s="2"/>
      <c r="AD34" s="2"/>
      <c r="AE34" s="2"/>
      <c r="AF34" s="2"/>
      <c r="AG34" s="2"/>
      <c r="AH34" s="2"/>
      <c r="AI34" s="2"/>
      <c r="AJ34" s="12"/>
      <c r="AK34" s="12"/>
      <c r="AL34" s="284"/>
      <c r="AM34" s="2"/>
      <c r="AN34" s="2"/>
      <c r="AO34" s="2"/>
      <c r="AP34" s="2"/>
      <c r="AQ34" s="2"/>
      <c r="AR34" s="2"/>
      <c r="AS34" s="2"/>
      <c r="AT34" s="2"/>
      <c r="AU34" s="2"/>
      <c r="AV34" s="12"/>
      <c r="AW34" s="12"/>
      <c r="AX34" s="284"/>
      <c r="AY34" s="2"/>
    </row>
    <row r="35" spans="1:51" s="16" customFormat="1" x14ac:dyDescent="0.2">
      <c r="A35" s="280"/>
      <c r="B35" s="12"/>
      <c r="C35" s="285"/>
      <c r="D35" s="286"/>
      <c r="E35" s="286"/>
      <c r="F35" s="286"/>
      <c r="G35" s="286"/>
      <c r="H35" s="286"/>
      <c r="I35" s="286" t="s">
        <v>744</v>
      </c>
      <c r="J35" s="286"/>
      <c r="K35" s="286"/>
      <c r="L35" s="286"/>
      <c r="M35" s="286"/>
      <c r="N35" s="287"/>
      <c r="O35" s="285"/>
      <c r="P35" s="286"/>
      <c r="Q35" s="286"/>
      <c r="R35" s="286"/>
      <c r="S35" s="286"/>
      <c r="T35" s="286"/>
      <c r="U35" s="286" t="s">
        <v>745</v>
      </c>
      <c r="V35" s="286"/>
      <c r="W35" s="286"/>
      <c r="X35" s="286"/>
      <c r="Y35" s="286"/>
      <c r="Z35" s="287"/>
      <c r="AA35" s="285"/>
      <c r="AB35" s="286"/>
      <c r="AC35" s="286"/>
      <c r="AD35" s="286"/>
      <c r="AE35" s="286"/>
      <c r="AF35" s="286"/>
      <c r="AG35" s="286" t="s">
        <v>746</v>
      </c>
      <c r="AH35" s="286"/>
      <c r="AI35" s="286"/>
      <c r="AJ35" s="286"/>
      <c r="AK35" s="286"/>
      <c r="AL35" s="287"/>
      <c r="AM35" s="285"/>
      <c r="AN35" s="286"/>
      <c r="AO35" s="286"/>
      <c r="AP35" s="286"/>
      <c r="AQ35" s="286"/>
      <c r="AR35" s="286"/>
      <c r="AS35" s="286" t="s">
        <v>747</v>
      </c>
      <c r="AT35" s="286"/>
      <c r="AU35" s="286"/>
      <c r="AV35" s="286"/>
      <c r="AW35" s="286"/>
      <c r="AX35" s="287"/>
      <c r="AY35" s="2"/>
    </row>
    <row r="36" spans="1:51" ht="15.75" x14ac:dyDescent="0.2">
      <c r="A36" s="288"/>
      <c r="B36" s="215"/>
      <c r="C36" s="289"/>
      <c r="D36" s="289"/>
      <c r="E36" s="289"/>
      <c r="F36" s="289"/>
      <c r="G36" s="289"/>
      <c r="H36" s="289"/>
      <c r="I36" s="289"/>
      <c r="J36" s="289"/>
      <c r="K36" s="289"/>
      <c r="L36" s="290"/>
      <c r="M36" s="291"/>
      <c r="N36" s="292" t="s">
        <v>748</v>
      </c>
      <c r="O36" s="293"/>
      <c r="P36" s="290"/>
      <c r="Q36" s="290"/>
      <c r="R36" s="290"/>
      <c r="S36" s="290"/>
      <c r="T36" s="290"/>
      <c r="U36" s="290"/>
      <c r="V36" s="290"/>
      <c r="W36" s="293" t="s">
        <v>749</v>
      </c>
      <c r="X36" s="290"/>
      <c r="Y36" s="290"/>
      <c r="Z36" s="292" t="s">
        <v>748</v>
      </c>
      <c r="AA36" s="293"/>
      <c r="AB36" s="293"/>
      <c r="AC36" s="290"/>
      <c r="AD36" s="293"/>
      <c r="AE36" s="289"/>
      <c r="AF36" s="289"/>
      <c r="AG36" s="289"/>
      <c r="AH36" s="289"/>
      <c r="AI36" s="293" t="s">
        <v>749</v>
      </c>
      <c r="AJ36" s="290"/>
      <c r="AK36" s="290"/>
      <c r="AL36" s="292" t="s">
        <v>748</v>
      </c>
      <c r="AM36" s="289"/>
      <c r="AN36" s="289"/>
      <c r="AO36" s="289"/>
      <c r="AP36" s="289"/>
      <c r="AQ36" s="289"/>
      <c r="AR36" s="289"/>
      <c r="AS36" s="289"/>
      <c r="AT36" s="289"/>
      <c r="AU36" s="293" t="s">
        <v>749</v>
      </c>
      <c r="AV36" s="290"/>
      <c r="AW36" s="290"/>
      <c r="AX36" s="292" t="s">
        <v>748</v>
      </c>
      <c r="AY36" s="212"/>
    </row>
    <row r="37" spans="1:51" ht="15.75" x14ac:dyDescent="0.2">
      <c r="A37" s="288"/>
      <c r="B37" s="215"/>
      <c r="C37" s="289"/>
      <c r="D37" s="289"/>
      <c r="E37" s="289"/>
      <c r="F37" s="289"/>
      <c r="G37" s="289"/>
      <c r="H37" s="289"/>
      <c r="I37" s="289"/>
      <c r="J37" s="289"/>
      <c r="K37" s="289"/>
      <c r="L37" s="289"/>
      <c r="M37" s="289"/>
      <c r="N37" s="294" t="s">
        <v>750</v>
      </c>
      <c r="O37" s="295"/>
      <c r="P37" s="289"/>
      <c r="Q37" s="289"/>
      <c r="R37" s="289"/>
      <c r="S37" s="289"/>
      <c r="T37" s="289"/>
      <c r="U37" s="289"/>
      <c r="V37" s="289"/>
      <c r="W37" s="295" t="s">
        <v>750</v>
      </c>
      <c r="X37" s="295" t="s">
        <v>751</v>
      </c>
      <c r="Y37" s="289"/>
      <c r="Z37" s="294" t="s">
        <v>750</v>
      </c>
      <c r="AA37" s="295"/>
      <c r="AB37" s="295"/>
      <c r="AC37" s="289"/>
      <c r="AD37" s="295"/>
      <c r="AE37" s="289"/>
      <c r="AF37" s="289"/>
      <c r="AG37" s="289"/>
      <c r="AH37" s="289"/>
      <c r="AI37" s="295" t="s">
        <v>750</v>
      </c>
      <c r="AJ37" s="295" t="s">
        <v>751</v>
      </c>
      <c r="AK37" s="289"/>
      <c r="AL37" s="294" t="s">
        <v>750</v>
      </c>
      <c r="AM37" s="289"/>
      <c r="AN37" s="289"/>
      <c r="AO37" s="289"/>
      <c r="AP37" s="289"/>
      <c r="AQ37" s="289"/>
      <c r="AR37" s="289"/>
      <c r="AS37" s="289"/>
      <c r="AT37" s="289"/>
      <c r="AU37" s="295" t="s">
        <v>750</v>
      </c>
      <c r="AV37" s="295" t="s">
        <v>751</v>
      </c>
      <c r="AW37" s="289"/>
      <c r="AX37" s="294" t="s">
        <v>750</v>
      </c>
      <c r="AY37" s="212"/>
    </row>
    <row r="38" spans="1:51" ht="15.75" x14ac:dyDescent="0.2">
      <c r="A38" s="288"/>
      <c r="B38" s="215"/>
      <c r="C38" s="289"/>
      <c r="D38" s="289"/>
      <c r="E38" s="289"/>
      <c r="F38" s="289"/>
      <c r="G38" s="289"/>
      <c r="H38" s="289"/>
      <c r="I38" s="289"/>
      <c r="J38" s="289"/>
      <c r="K38" s="289"/>
      <c r="L38" s="289"/>
      <c r="M38" s="289"/>
      <c r="N38" s="294">
        <v>0.4</v>
      </c>
      <c r="O38" s="295"/>
      <c r="P38" s="289"/>
      <c r="Q38" s="289"/>
      <c r="R38" s="289"/>
      <c r="S38" s="289"/>
      <c r="T38" s="289"/>
      <c r="U38" s="289"/>
      <c r="V38" s="289"/>
      <c r="W38" s="296">
        <v>0.4</v>
      </c>
      <c r="X38" s="289"/>
      <c r="Y38" s="289"/>
      <c r="Z38" s="294">
        <v>0.6</v>
      </c>
      <c r="AA38" s="295"/>
      <c r="AB38" s="295"/>
      <c r="AC38" s="289"/>
      <c r="AD38" s="296"/>
      <c r="AE38" s="289"/>
      <c r="AF38" s="289"/>
      <c r="AG38" s="289"/>
      <c r="AH38" s="289"/>
      <c r="AI38" s="296">
        <v>0.6</v>
      </c>
      <c r="AJ38" s="289"/>
      <c r="AK38" s="289"/>
      <c r="AL38" s="294">
        <v>0.8</v>
      </c>
      <c r="AM38" s="289"/>
      <c r="AN38" s="289"/>
      <c r="AO38" s="289"/>
      <c r="AP38" s="289"/>
      <c r="AQ38" s="289"/>
      <c r="AR38" s="289"/>
      <c r="AS38" s="289"/>
      <c r="AT38" s="289"/>
      <c r="AU38" s="296">
        <v>0.8</v>
      </c>
      <c r="AV38" s="289"/>
      <c r="AW38" s="289"/>
      <c r="AX38" s="294">
        <v>0.8</v>
      </c>
      <c r="AY38" s="212"/>
    </row>
    <row r="39" spans="1:51" ht="15.75" x14ac:dyDescent="0.2">
      <c r="A39" s="288"/>
      <c r="B39" s="215"/>
      <c r="C39" s="289"/>
      <c r="D39" s="289"/>
      <c r="E39" s="289"/>
      <c r="F39" s="289"/>
      <c r="G39" s="289"/>
      <c r="H39" s="289"/>
      <c r="I39" s="289"/>
      <c r="J39" s="289"/>
      <c r="K39" s="289"/>
      <c r="L39" s="289"/>
      <c r="M39" s="289"/>
      <c r="N39" s="297" t="s">
        <v>752</v>
      </c>
      <c r="O39" s="289"/>
      <c r="P39" s="289"/>
      <c r="Q39" s="289"/>
      <c r="R39" s="289"/>
      <c r="S39" s="289"/>
      <c r="T39" s="289"/>
      <c r="U39" s="289"/>
      <c r="V39" s="289"/>
      <c r="W39" s="289"/>
      <c r="X39" s="289"/>
      <c r="Y39" s="289"/>
      <c r="Z39" s="297" t="s">
        <v>752</v>
      </c>
      <c r="AA39" s="289"/>
      <c r="AB39" s="289"/>
      <c r="AC39" s="289"/>
      <c r="AD39" s="289"/>
      <c r="AE39" s="289"/>
      <c r="AF39" s="289"/>
      <c r="AG39" s="289"/>
      <c r="AH39" s="289"/>
      <c r="AI39" s="289"/>
      <c r="AJ39" s="289"/>
      <c r="AK39" s="289"/>
      <c r="AL39" s="297" t="s">
        <v>752</v>
      </c>
      <c r="AM39" s="289"/>
      <c r="AN39" s="289"/>
      <c r="AO39" s="289"/>
      <c r="AP39" s="289"/>
      <c r="AQ39" s="289"/>
      <c r="AR39" s="289"/>
      <c r="AS39" s="289"/>
      <c r="AT39" s="289"/>
      <c r="AU39" s="289"/>
      <c r="AV39" s="289"/>
      <c r="AW39" s="289"/>
      <c r="AX39" s="297" t="s">
        <v>752</v>
      </c>
      <c r="AY39" s="212"/>
    </row>
    <row r="40" spans="1:51" ht="15.75" x14ac:dyDescent="0.25">
      <c r="A40" s="288"/>
      <c r="B40" s="215"/>
      <c r="C40" s="289"/>
      <c r="D40" s="289"/>
      <c r="E40" s="289"/>
      <c r="F40" s="289"/>
      <c r="G40" s="289"/>
      <c r="H40" s="289"/>
      <c r="I40" s="289"/>
      <c r="J40" s="289"/>
      <c r="K40" s="289"/>
      <c r="L40" s="289"/>
      <c r="M40" s="289"/>
      <c r="N40" s="298">
        <f>(2/12)*40%</f>
        <v>6.6666666666666666E-2</v>
      </c>
      <c r="O40" s="289"/>
      <c r="P40" s="289"/>
      <c r="Q40" s="289"/>
      <c r="R40" s="289"/>
      <c r="S40" s="289"/>
      <c r="T40" s="289"/>
      <c r="U40" s="289"/>
      <c r="V40" s="289"/>
      <c r="W40" s="289"/>
      <c r="X40" s="289"/>
      <c r="Y40" s="289"/>
      <c r="Z40" s="298">
        <f>((10/12)*40%)+((2/12)*60%)</f>
        <v>0.43333333333333335</v>
      </c>
      <c r="AA40" s="289"/>
      <c r="AB40" s="289"/>
      <c r="AC40" s="289"/>
      <c r="AD40" s="289"/>
      <c r="AE40" s="289"/>
      <c r="AF40" s="289"/>
      <c r="AG40" s="289"/>
      <c r="AH40" s="289"/>
      <c r="AI40" s="289"/>
      <c r="AJ40" s="289"/>
      <c r="AK40" s="289"/>
      <c r="AL40" s="298">
        <f>((10/12)*60%)+((2/12)*80%)</f>
        <v>0.6333333333333333</v>
      </c>
      <c r="AM40" s="289"/>
      <c r="AN40" s="289"/>
      <c r="AO40" s="289"/>
      <c r="AP40" s="289"/>
      <c r="AQ40" s="289"/>
      <c r="AR40" s="289"/>
      <c r="AS40" s="289"/>
      <c r="AT40" s="289"/>
      <c r="AU40" s="289"/>
      <c r="AV40" s="289"/>
      <c r="AW40" s="289"/>
      <c r="AX40" s="298">
        <f>((10/12)*80%)+((2/12)*80%)</f>
        <v>0.8</v>
      </c>
      <c r="AY40" s="212"/>
    </row>
    <row r="41" spans="1:51" ht="15.75" x14ac:dyDescent="0.2">
      <c r="A41" s="288"/>
      <c r="B41" s="215"/>
      <c r="C41" s="289"/>
      <c r="D41" s="289"/>
      <c r="E41" s="289"/>
      <c r="F41" s="289"/>
      <c r="G41" s="289"/>
      <c r="H41" s="289"/>
      <c r="I41" s="289"/>
      <c r="J41" s="289"/>
      <c r="K41" s="289"/>
      <c r="L41" s="289"/>
      <c r="M41" s="289"/>
      <c r="N41" s="297" t="s">
        <v>753</v>
      </c>
      <c r="O41" s="289"/>
      <c r="P41" s="289"/>
      <c r="Q41" s="289"/>
      <c r="R41" s="289"/>
      <c r="S41" s="289"/>
      <c r="T41" s="289"/>
      <c r="U41" s="289"/>
      <c r="V41" s="289"/>
      <c r="W41" s="289"/>
      <c r="X41" s="289"/>
      <c r="Y41" s="289"/>
      <c r="Z41" s="297" t="s">
        <v>753</v>
      </c>
      <c r="AA41" s="289"/>
      <c r="AB41" s="289"/>
      <c r="AC41" s="289"/>
      <c r="AD41" s="289"/>
      <c r="AE41" s="289"/>
      <c r="AF41" s="289"/>
      <c r="AG41" s="289"/>
      <c r="AH41" s="289"/>
      <c r="AI41" s="289"/>
      <c r="AJ41" s="289"/>
      <c r="AK41" s="289"/>
      <c r="AL41" s="297" t="s">
        <v>753</v>
      </c>
      <c r="AM41" s="289"/>
      <c r="AN41" s="289"/>
      <c r="AO41" s="289"/>
      <c r="AP41" s="289"/>
      <c r="AQ41" s="289"/>
      <c r="AR41" s="289"/>
      <c r="AS41" s="289"/>
      <c r="AT41" s="289"/>
      <c r="AU41" s="289"/>
      <c r="AV41" s="289"/>
      <c r="AW41" s="289"/>
      <c r="AX41" s="297" t="s">
        <v>753</v>
      </c>
      <c r="AY41" s="212"/>
    </row>
    <row r="42" spans="1:51" ht="15.75" x14ac:dyDescent="0.25">
      <c r="A42" s="288"/>
      <c r="B42" s="215"/>
      <c r="C42" s="289"/>
      <c r="D42" s="289"/>
      <c r="E42" s="289"/>
      <c r="F42" s="289"/>
      <c r="G42" s="289"/>
      <c r="H42" s="289"/>
      <c r="I42" s="289"/>
      <c r="J42" s="289"/>
      <c r="K42" s="289"/>
      <c r="L42" s="289"/>
      <c r="M42" s="289"/>
      <c r="N42" s="298">
        <f>100%-N40</f>
        <v>0.93333333333333335</v>
      </c>
      <c r="O42" s="289"/>
      <c r="P42" s="289"/>
      <c r="Q42" s="289"/>
      <c r="R42" s="289"/>
      <c r="S42" s="289"/>
      <c r="T42" s="289"/>
      <c r="U42" s="289"/>
      <c r="V42" s="289"/>
      <c r="W42" s="289"/>
      <c r="X42" s="289"/>
      <c r="Y42" s="289"/>
      <c r="Z42" s="298">
        <f>100%-Z40</f>
        <v>0.56666666666666665</v>
      </c>
      <c r="AA42" s="289"/>
      <c r="AB42" s="289"/>
      <c r="AC42" s="289"/>
      <c r="AD42" s="289"/>
      <c r="AE42" s="289"/>
      <c r="AF42" s="289"/>
      <c r="AG42" s="289"/>
      <c r="AH42" s="289"/>
      <c r="AI42" s="289"/>
      <c r="AJ42" s="289"/>
      <c r="AK42" s="289"/>
      <c r="AL42" s="298">
        <f>100%-AL40</f>
        <v>0.3666666666666667</v>
      </c>
      <c r="AM42" s="289"/>
      <c r="AN42" s="289"/>
      <c r="AO42" s="289"/>
      <c r="AP42" s="289"/>
      <c r="AQ42" s="289"/>
      <c r="AR42" s="289"/>
      <c r="AS42" s="289"/>
      <c r="AT42" s="289"/>
      <c r="AU42" s="289"/>
      <c r="AV42" s="289"/>
      <c r="AW42" s="289"/>
      <c r="AX42" s="298">
        <f>100%-AX40</f>
        <v>0.19999999999999996</v>
      </c>
      <c r="AY42" s="212"/>
    </row>
    <row r="43" spans="1:51" ht="15.75" x14ac:dyDescent="0.2">
      <c r="A43" s="288"/>
      <c r="B43" s="215"/>
      <c r="C43" s="289"/>
      <c r="D43" s="289"/>
      <c r="E43" s="289"/>
      <c r="F43" s="289"/>
      <c r="G43" s="289"/>
      <c r="H43" s="289"/>
      <c r="I43" s="289"/>
      <c r="J43" s="289"/>
      <c r="K43" s="289"/>
      <c r="L43" s="289"/>
      <c r="M43" s="289"/>
      <c r="N43" s="297" t="s">
        <v>754</v>
      </c>
      <c r="O43" s="289"/>
      <c r="P43" s="289"/>
      <c r="Q43" s="289"/>
      <c r="R43" s="289"/>
      <c r="S43" s="289"/>
      <c r="T43" s="289"/>
      <c r="U43" s="289"/>
      <c r="V43" s="289"/>
      <c r="W43" s="289"/>
      <c r="X43" s="289"/>
      <c r="Y43" s="289"/>
      <c r="Z43" s="297" t="s">
        <v>754</v>
      </c>
      <c r="AA43" s="289"/>
      <c r="AB43" s="289"/>
      <c r="AC43" s="289"/>
      <c r="AD43" s="289"/>
      <c r="AE43" s="289"/>
      <c r="AF43" s="289"/>
      <c r="AG43" s="289"/>
      <c r="AH43" s="289"/>
      <c r="AI43" s="289"/>
      <c r="AJ43" s="289"/>
      <c r="AK43" s="289"/>
      <c r="AL43" s="297" t="s">
        <v>754</v>
      </c>
      <c r="AM43" s="289"/>
      <c r="AN43" s="289"/>
      <c r="AO43" s="289"/>
      <c r="AP43" s="289"/>
      <c r="AQ43" s="289"/>
      <c r="AR43" s="289"/>
      <c r="AS43" s="289"/>
      <c r="AT43" s="289"/>
      <c r="AU43" s="289"/>
      <c r="AV43" s="289"/>
      <c r="AW43" s="289"/>
      <c r="AX43" s="297" t="s">
        <v>754</v>
      </c>
      <c r="AY43" s="212"/>
    </row>
    <row r="44" spans="1:51" ht="15.75" x14ac:dyDescent="0.25">
      <c r="A44" s="288"/>
      <c r="B44" s="215"/>
      <c r="C44" s="289"/>
      <c r="D44" s="289"/>
      <c r="E44" s="289"/>
      <c r="F44" s="289"/>
      <c r="G44" s="289"/>
      <c r="H44" s="289"/>
      <c r="I44" s="289"/>
      <c r="J44" s="289"/>
      <c r="K44" s="289"/>
      <c r="L44" s="289"/>
      <c r="M44" s="289"/>
      <c r="N44" s="299"/>
      <c r="O44" s="289"/>
      <c r="P44" s="289"/>
      <c r="Q44" s="289"/>
      <c r="R44" s="289"/>
      <c r="S44" s="289"/>
      <c r="T44" s="289"/>
      <c r="U44" s="289"/>
      <c r="V44" s="289"/>
      <c r="W44" s="289"/>
      <c r="X44" s="289"/>
      <c r="Y44" s="289"/>
      <c r="Z44" s="298"/>
      <c r="AA44" s="289"/>
      <c r="AB44" s="289"/>
      <c r="AC44" s="289"/>
      <c r="AD44" s="289"/>
      <c r="AE44" s="289"/>
      <c r="AF44" s="289"/>
      <c r="AG44" s="289"/>
      <c r="AH44" s="289"/>
      <c r="AI44" s="289"/>
      <c r="AJ44" s="289"/>
      <c r="AK44" s="289"/>
      <c r="AL44" s="300"/>
      <c r="AM44" s="289"/>
      <c r="AN44" s="289"/>
      <c r="AO44" s="289"/>
      <c r="AP44" s="289"/>
      <c r="AQ44" s="289"/>
      <c r="AR44" s="289"/>
      <c r="AS44" s="289"/>
      <c r="AT44" s="289"/>
      <c r="AU44" s="289"/>
      <c r="AV44" s="289"/>
      <c r="AW44" s="289"/>
      <c r="AX44" s="300"/>
      <c r="AY44" s="212"/>
    </row>
    <row r="45" spans="1:51" ht="15.75" x14ac:dyDescent="0.25">
      <c r="A45" s="288"/>
      <c r="B45" s="215"/>
      <c r="C45" s="289"/>
      <c r="D45" s="289"/>
      <c r="E45" s="289"/>
      <c r="F45" s="289"/>
      <c r="G45" s="289"/>
      <c r="H45" s="289"/>
      <c r="I45" s="289"/>
      <c r="J45" s="289"/>
      <c r="K45" s="289"/>
      <c r="L45" s="289"/>
      <c r="M45" s="289"/>
      <c r="N45" s="301" t="s">
        <v>755</v>
      </c>
      <c r="O45" s="289"/>
      <c r="P45" s="289"/>
      <c r="Q45" s="289"/>
      <c r="R45" s="289"/>
      <c r="S45" s="289"/>
      <c r="T45" s="289"/>
      <c r="U45" s="289"/>
      <c r="V45" s="289"/>
      <c r="W45" s="289"/>
      <c r="X45" s="289"/>
      <c r="Y45" s="289"/>
      <c r="Z45" s="301" t="s">
        <v>756</v>
      </c>
      <c r="AA45" s="289"/>
      <c r="AB45" s="289"/>
      <c r="AC45" s="289"/>
      <c r="AD45" s="289"/>
      <c r="AE45" s="289"/>
      <c r="AF45" s="289"/>
      <c r="AG45" s="289"/>
      <c r="AH45" s="289"/>
      <c r="AI45" s="289"/>
      <c r="AJ45" s="289"/>
      <c r="AK45" s="289"/>
      <c r="AL45" s="301" t="s">
        <v>757</v>
      </c>
      <c r="AM45" s="289"/>
      <c r="AN45" s="289"/>
      <c r="AO45" s="289"/>
      <c r="AP45" s="289"/>
      <c r="AQ45" s="289"/>
      <c r="AR45" s="289"/>
      <c r="AS45" s="289"/>
      <c r="AT45" s="289"/>
      <c r="AU45" s="289"/>
      <c r="AV45" s="289"/>
      <c r="AW45" s="289"/>
      <c r="AX45" s="301" t="s">
        <v>758</v>
      </c>
      <c r="AY45" s="212"/>
    </row>
    <row r="46" spans="1:51" ht="15.75" x14ac:dyDescent="0.25">
      <c r="A46" s="288"/>
      <c r="B46" s="215"/>
      <c r="C46" s="289"/>
      <c r="D46" s="289"/>
      <c r="E46" s="289"/>
      <c r="F46" s="289"/>
      <c r="G46" s="289"/>
      <c r="H46" s="289"/>
      <c r="I46" s="289"/>
      <c r="J46" s="289"/>
      <c r="K46" s="289"/>
      <c r="L46" s="289"/>
      <c r="M46" s="289"/>
      <c r="N46" s="301" t="s">
        <v>759</v>
      </c>
      <c r="O46" s="289"/>
      <c r="P46" s="289"/>
      <c r="Q46" s="289"/>
      <c r="R46" s="289"/>
      <c r="S46" s="289"/>
      <c r="T46" s="289"/>
      <c r="U46" s="289"/>
      <c r="V46" s="289"/>
      <c r="W46" s="289"/>
      <c r="X46" s="289"/>
      <c r="Y46" s="289"/>
      <c r="Z46" s="301" t="s">
        <v>759</v>
      </c>
      <c r="AA46" s="289"/>
      <c r="AB46" s="289"/>
      <c r="AC46" s="289"/>
      <c r="AD46" s="289"/>
      <c r="AE46" s="289"/>
      <c r="AF46" s="289"/>
      <c r="AG46" s="289"/>
      <c r="AH46" s="289"/>
      <c r="AI46" s="289"/>
      <c r="AJ46" s="289"/>
      <c r="AK46" s="289"/>
      <c r="AL46" s="301" t="s">
        <v>759</v>
      </c>
      <c r="AM46" s="289"/>
      <c r="AN46" s="289"/>
      <c r="AO46" s="289"/>
      <c r="AP46" s="289"/>
      <c r="AQ46" s="289"/>
      <c r="AR46" s="289"/>
      <c r="AS46" s="289"/>
      <c r="AT46" s="289"/>
      <c r="AU46" s="289"/>
      <c r="AV46" s="289"/>
      <c r="AW46" s="289"/>
      <c r="AX46" s="301" t="s">
        <v>759</v>
      </c>
      <c r="AY46" s="212"/>
    </row>
    <row r="47" spans="1:51" ht="15.75" x14ac:dyDescent="0.25">
      <c r="A47" s="288"/>
      <c r="B47" s="215"/>
      <c r="C47" s="215"/>
      <c r="D47" s="215"/>
      <c r="E47" s="215"/>
      <c r="F47" s="215"/>
      <c r="G47" s="215"/>
      <c r="H47" s="215"/>
      <c r="I47" s="215"/>
      <c r="J47" s="215"/>
      <c r="K47" s="215"/>
      <c r="L47" s="215"/>
      <c r="M47" s="215"/>
      <c r="N47" s="302"/>
      <c r="O47" s="215"/>
      <c r="P47" s="215"/>
      <c r="Q47" s="215"/>
      <c r="R47" s="215"/>
      <c r="S47" s="215"/>
      <c r="T47" s="215"/>
      <c r="U47" s="215"/>
      <c r="V47" s="215"/>
      <c r="W47" s="215"/>
      <c r="X47" s="215"/>
      <c r="Y47" s="215"/>
      <c r="Z47" s="302"/>
      <c r="AA47" s="212"/>
      <c r="AB47" s="212"/>
      <c r="AC47" s="212"/>
      <c r="AD47" s="212"/>
      <c r="AE47" s="212"/>
      <c r="AF47" s="212"/>
      <c r="AG47" s="212"/>
      <c r="AH47" s="212"/>
      <c r="AI47" s="212"/>
      <c r="AJ47" s="212"/>
      <c r="AK47" s="212"/>
      <c r="AL47" s="303"/>
      <c r="AM47" s="212"/>
      <c r="AN47" s="212"/>
      <c r="AO47" s="212"/>
      <c r="AP47" s="212"/>
      <c r="AQ47" s="212"/>
      <c r="AR47" s="212"/>
      <c r="AS47" s="212"/>
      <c r="AT47" s="212"/>
      <c r="AU47" s="212"/>
      <c r="AV47" s="212"/>
      <c r="AW47" s="212"/>
      <c r="AX47" s="302"/>
      <c r="AY47" s="212"/>
    </row>
    <row r="48" spans="1:51" ht="15.75" x14ac:dyDescent="0.2">
      <c r="A48" s="304"/>
      <c r="B48" s="216"/>
      <c r="D48" s="216"/>
      <c r="E48" s="216"/>
      <c r="F48" s="216"/>
      <c r="G48" s="216"/>
      <c r="H48" s="216"/>
    </row>
    <row r="49" spans="1:51" s="214" customFormat="1" ht="15.75" x14ac:dyDescent="0.2">
      <c r="A49" s="304"/>
    </row>
    <row r="50" spans="1:51" s="214" customFormat="1" ht="15.75" x14ac:dyDescent="0.2">
      <c r="A50" s="304"/>
    </row>
    <row r="51" spans="1:51" s="214" customFormat="1" ht="16.5" thickBot="1" x14ac:dyDescent="0.25">
      <c r="A51" s="304"/>
    </row>
    <row r="52" spans="1:51" ht="30.6" customHeight="1" thickBot="1" x14ac:dyDescent="0.25">
      <c r="A52" s="621" t="s">
        <v>760</v>
      </c>
      <c r="B52" s="622"/>
      <c r="C52" s="622"/>
      <c r="D52" s="622"/>
      <c r="E52" s="622"/>
      <c r="F52" s="622"/>
      <c r="G52" s="622"/>
      <c r="H52" s="622"/>
      <c r="I52" s="622"/>
      <c r="J52" s="622"/>
      <c r="K52" s="622"/>
      <c r="L52" s="622"/>
      <c r="M52" s="622"/>
      <c r="N52" s="623"/>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2"/>
      <c r="AN52" s="212"/>
      <c r="AO52" s="212"/>
      <c r="AP52" s="212"/>
      <c r="AQ52" s="212"/>
      <c r="AR52" s="212"/>
      <c r="AS52" s="212"/>
      <c r="AT52" s="212"/>
      <c r="AU52" s="212"/>
      <c r="AV52" s="212"/>
      <c r="AW52" s="212"/>
      <c r="AX52" s="212"/>
      <c r="AY52" s="212"/>
    </row>
    <row r="53" spans="1:51" ht="15.75" customHeight="1" x14ac:dyDescent="0.2">
      <c r="A53" s="217"/>
      <c r="B53" s="218"/>
      <c r="C53" s="219"/>
      <c r="D53" s="213"/>
      <c r="E53" s="212"/>
      <c r="F53" s="212"/>
      <c r="G53" s="212"/>
      <c r="H53" s="215"/>
      <c r="I53" s="215"/>
      <c r="J53" s="215"/>
      <c r="K53" s="215"/>
      <c r="L53" s="215"/>
      <c r="M53" s="215"/>
      <c r="N53" s="215"/>
      <c r="O53" s="215"/>
      <c r="P53" s="215"/>
      <c r="Q53" s="215"/>
      <c r="R53" s="215"/>
      <c r="S53" s="215"/>
      <c r="T53" s="215"/>
      <c r="U53" s="215"/>
      <c r="V53" s="215"/>
      <c r="W53" s="215"/>
      <c r="X53" s="215"/>
      <c r="Y53" s="215"/>
      <c r="Z53" s="215"/>
      <c r="AA53" s="215"/>
      <c r="AB53" s="222"/>
      <c r="AC53" s="215"/>
      <c r="AD53" s="215"/>
      <c r="AE53" s="215"/>
      <c r="AF53" s="215"/>
      <c r="AG53" s="215"/>
      <c r="AH53" s="215"/>
      <c r="AI53" s="215"/>
      <c r="AJ53" s="215"/>
      <c r="AK53" s="215"/>
      <c r="AL53" s="215"/>
      <c r="AM53" s="212"/>
      <c r="AN53" s="212"/>
      <c r="AO53" s="212"/>
      <c r="AP53" s="212"/>
      <c r="AQ53" s="212"/>
      <c r="AR53" s="212"/>
      <c r="AS53" s="212"/>
      <c r="AT53" s="212"/>
      <c r="AU53" s="212"/>
      <c r="AV53" s="212"/>
      <c r="AW53" s="212"/>
      <c r="AX53" s="212"/>
      <c r="AY53" s="212"/>
    </row>
    <row r="54" spans="1:51" ht="15.75" x14ac:dyDescent="0.2">
      <c r="A54" s="223"/>
      <c r="B54" s="218"/>
      <c r="C54" s="221">
        <v>1200</v>
      </c>
      <c r="D54" s="305" t="s">
        <v>761</v>
      </c>
      <c r="E54" s="212"/>
      <c r="F54" s="212"/>
      <c r="G54" s="212"/>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2"/>
      <c r="AN54" s="212"/>
      <c r="AO54" s="212"/>
      <c r="AP54" s="212"/>
      <c r="AQ54" s="212"/>
      <c r="AR54" s="212"/>
      <c r="AS54" s="212"/>
      <c r="AT54" s="212"/>
      <c r="AU54" s="212"/>
      <c r="AV54" s="212"/>
      <c r="AW54" s="212"/>
      <c r="AX54" s="212"/>
      <c r="AY54" s="212"/>
    </row>
    <row r="55" spans="1:51" ht="15.75" x14ac:dyDescent="0.2">
      <c r="A55" s="223"/>
      <c r="B55" s="218"/>
      <c r="C55" s="221" t="s">
        <v>762</v>
      </c>
      <c r="D55" s="213"/>
      <c r="E55" s="212"/>
      <c r="F55" s="212"/>
      <c r="G55" s="212"/>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2"/>
      <c r="AN55" s="215"/>
      <c r="AO55" s="215"/>
      <c r="AP55" s="212"/>
      <c r="AQ55" s="212"/>
      <c r="AR55" s="212"/>
      <c r="AS55" s="212"/>
      <c r="AT55" s="212"/>
      <c r="AU55" s="212"/>
      <c r="AV55" s="212"/>
      <c r="AW55" s="212"/>
      <c r="AX55" s="212"/>
      <c r="AY55" s="212"/>
    </row>
    <row r="56" spans="1:51" ht="15.75" x14ac:dyDescent="0.2">
      <c r="A56" s="223"/>
      <c r="B56" s="218"/>
      <c r="C56" s="221" t="s">
        <v>763</v>
      </c>
      <c r="D56" s="213"/>
      <c r="E56" s="212"/>
      <c r="F56" s="212"/>
      <c r="G56" s="212"/>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2"/>
      <c r="AN56" s="212"/>
      <c r="AO56" s="212"/>
      <c r="AP56" s="212"/>
      <c r="AQ56" s="212"/>
      <c r="AR56" s="212"/>
      <c r="AS56" s="212"/>
      <c r="AT56" s="212"/>
      <c r="AU56" s="212"/>
      <c r="AV56" s="212"/>
      <c r="AW56" s="212"/>
      <c r="AX56" s="212"/>
      <c r="AY56" s="212"/>
    </row>
    <row r="57" spans="1:51" ht="15.75" x14ac:dyDescent="0.2">
      <c r="A57" s="223"/>
      <c r="B57" s="218"/>
      <c r="C57" s="219" t="s">
        <v>764</v>
      </c>
      <c r="D57" s="213"/>
      <c r="E57" s="212"/>
      <c r="F57" s="212"/>
      <c r="G57" s="212"/>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2"/>
      <c r="AN57" s="212"/>
      <c r="AO57" s="212"/>
      <c r="AP57" s="212"/>
      <c r="AQ57" s="212"/>
      <c r="AR57" s="212"/>
      <c r="AS57" s="212"/>
      <c r="AT57" s="212"/>
      <c r="AU57" s="212"/>
      <c r="AV57" s="212"/>
      <c r="AW57" s="212"/>
      <c r="AX57" s="212"/>
      <c r="AY57" s="212"/>
    </row>
    <row r="58" spans="1:51" ht="15.75" thickBot="1" x14ac:dyDescent="0.25">
      <c r="A58" s="224"/>
      <c r="B58" s="211"/>
      <c r="C58" s="212"/>
      <c r="D58" s="212"/>
      <c r="E58" s="212"/>
      <c r="F58" s="212"/>
      <c r="G58" s="212"/>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2"/>
      <c r="AN58" s="212"/>
      <c r="AO58" s="212"/>
      <c r="AP58" s="212"/>
      <c r="AQ58" s="212"/>
      <c r="AR58" s="212"/>
      <c r="AS58" s="212"/>
      <c r="AT58" s="212"/>
      <c r="AU58" s="212"/>
      <c r="AV58" s="212"/>
      <c r="AW58" s="212"/>
      <c r="AX58" s="212"/>
      <c r="AY58" s="212"/>
    </row>
    <row r="59" spans="1:51" ht="15.75" x14ac:dyDescent="0.25">
      <c r="A59" s="224"/>
      <c r="B59" s="211"/>
      <c r="C59" s="613" t="s">
        <v>765</v>
      </c>
      <c r="D59" s="614"/>
      <c r="E59" s="614"/>
      <c r="F59" s="614"/>
      <c r="G59" s="614"/>
      <c r="H59" s="614"/>
      <c r="I59" s="614"/>
      <c r="J59" s="614"/>
      <c r="K59" s="614"/>
      <c r="L59" s="614"/>
      <c r="M59" s="614"/>
      <c r="N59" s="6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2"/>
      <c r="AN59" s="212"/>
      <c r="AO59" s="212"/>
      <c r="AP59" s="212"/>
      <c r="AQ59" s="212"/>
      <c r="AR59" s="212"/>
      <c r="AS59" s="212"/>
      <c r="AT59" s="212"/>
      <c r="AU59" s="212"/>
      <c r="AV59" s="212"/>
      <c r="AW59" s="212"/>
      <c r="AX59" s="212"/>
      <c r="AY59" s="212"/>
    </row>
    <row r="60" spans="1:51" s="231" customFormat="1" ht="62.1" customHeight="1" thickBot="1" x14ac:dyDescent="0.25">
      <c r="A60" s="224"/>
      <c r="B60" s="211"/>
      <c r="C60" s="226">
        <v>1</v>
      </c>
      <c r="D60" s="227">
        <v>2</v>
      </c>
      <c r="E60" s="228">
        <v>3</v>
      </c>
      <c r="F60" s="227">
        <v>4</v>
      </c>
      <c r="G60" s="227">
        <v>5</v>
      </c>
      <c r="H60" s="228">
        <v>6</v>
      </c>
      <c r="I60" s="227">
        <v>7</v>
      </c>
      <c r="J60" s="227">
        <v>8</v>
      </c>
      <c r="K60" s="228">
        <v>9</v>
      </c>
      <c r="L60" s="227">
        <v>10</v>
      </c>
      <c r="M60" s="227">
        <v>11</v>
      </c>
      <c r="N60" s="229">
        <v>12</v>
      </c>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2"/>
      <c r="AN60" s="212"/>
      <c r="AO60" s="212"/>
      <c r="AP60" s="212"/>
      <c r="AQ60" s="212"/>
      <c r="AR60" s="212"/>
      <c r="AS60" s="212"/>
      <c r="AT60" s="212"/>
      <c r="AU60" s="230"/>
      <c r="AV60" s="230"/>
      <c r="AW60" s="230"/>
      <c r="AX60" s="230"/>
      <c r="AY60" s="230"/>
    </row>
    <row r="61" spans="1:51" s="231" customFormat="1" ht="28.35" customHeight="1" x14ac:dyDescent="0.25">
      <c r="A61" s="224"/>
      <c r="B61" s="211"/>
      <c r="C61" s="306"/>
      <c r="D61" s="238"/>
      <c r="E61" s="307"/>
      <c r="F61" s="306"/>
      <c r="G61" s="238"/>
      <c r="H61" s="307"/>
      <c r="I61" s="306"/>
      <c r="J61" s="238"/>
      <c r="K61" s="307"/>
      <c r="L61" s="306"/>
      <c r="M61" s="238"/>
      <c r="N61" s="308">
        <v>90</v>
      </c>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2"/>
      <c r="AN61" s="212"/>
      <c r="AO61" s="212"/>
      <c r="AP61" s="212"/>
      <c r="AQ61" s="212"/>
      <c r="AR61" s="212"/>
      <c r="AS61" s="212"/>
      <c r="AT61" s="212"/>
      <c r="AU61" s="230"/>
      <c r="AV61" s="230"/>
      <c r="AW61" s="230"/>
      <c r="AX61" s="230"/>
      <c r="AY61" s="230"/>
    </row>
    <row r="62" spans="1:51" s="16" customFormat="1" ht="25.35" customHeight="1" x14ac:dyDescent="0.2">
      <c r="A62" s="224"/>
      <c r="B62" s="211"/>
      <c r="C62" s="233"/>
      <c r="D62" s="233"/>
      <c r="E62" s="233"/>
      <c r="F62" s="234"/>
      <c r="G62" s="234"/>
      <c r="H62" s="234"/>
      <c r="I62" s="233"/>
      <c r="J62" s="233"/>
      <c r="K62" s="233"/>
      <c r="L62" s="234"/>
      <c r="M62" s="309">
        <v>90</v>
      </c>
      <c r="N62" s="309">
        <v>90</v>
      </c>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2"/>
      <c r="AN62" s="212"/>
      <c r="AO62" s="212"/>
      <c r="AP62" s="212"/>
      <c r="AQ62" s="212"/>
      <c r="AR62" s="212"/>
      <c r="AS62" s="212"/>
      <c r="AT62" s="212"/>
      <c r="AU62" s="2"/>
      <c r="AV62" s="2"/>
      <c r="AW62" s="2"/>
      <c r="AX62" s="2"/>
      <c r="AY62" s="2"/>
    </row>
    <row r="63" spans="1:51" s="16" customFormat="1" ht="25.35" customHeight="1" x14ac:dyDescent="0.2">
      <c r="A63" s="224"/>
      <c r="B63" s="211"/>
      <c r="C63" s="233"/>
      <c r="D63" s="233"/>
      <c r="E63" s="233"/>
      <c r="F63" s="234"/>
      <c r="G63" s="234"/>
      <c r="H63" s="234"/>
      <c r="I63" s="233"/>
      <c r="J63" s="233"/>
      <c r="K63" s="233"/>
      <c r="L63" s="309">
        <v>90</v>
      </c>
      <c r="M63" s="309">
        <v>90</v>
      </c>
      <c r="N63" s="309">
        <v>90</v>
      </c>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2"/>
      <c r="AN63" s="212"/>
      <c r="AO63" s="212"/>
      <c r="AP63" s="212"/>
      <c r="AQ63" s="212"/>
      <c r="AR63" s="212"/>
      <c r="AS63" s="212"/>
      <c r="AT63" s="212"/>
      <c r="AU63" s="2"/>
      <c r="AV63" s="2"/>
      <c r="AW63" s="2"/>
      <c r="AX63" s="2"/>
      <c r="AY63" s="2"/>
    </row>
    <row r="64" spans="1:51" s="16" customFormat="1" ht="25.35" customHeight="1" x14ac:dyDescent="0.2">
      <c r="A64" s="224"/>
      <c r="B64" s="211"/>
      <c r="C64" s="233"/>
      <c r="D64" s="233"/>
      <c r="E64" s="233"/>
      <c r="F64" s="234"/>
      <c r="G64" s="234"/>
      <c r="H64" s="234"/>
      <c r="I64" s="233"/>
      <c r="J64" s="233"/>
      <c r="K64" s="309">
        <v>90</v>
      </c>
      <c r="L64" s="309">
        <v>90</v>
      </c>
      <c r="M64" s="309">
        <v>90</v>
      </c>
      <c r="N64" s="309">
        <v>90</v>
      </c>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2"/>
      <c r="AN64" s="212"/>
      <c r="AO64" s="212"/>
      <c r="AP64" s="212"/>
      <c r="AQ64" s="212"/>
      <c r="AR64" s="212"/>
      <c r="AS64" s="212"/>
      <c r="AT64" s="212"/>
      <c r="AU64" s="2"/>
      <c r="AV64" s="2"/>
      <c r="AW64" s="2"/>
      <c r="AX64" s="2"/>
      <c r="AY64" s="2"/>
    </row>
    <row r="65" spans="1:51" s="16" customFormat="1" ht="25.35" customHeight="1" x14ac:dyDescent="0.25">
      <c r="A65" s="224"/>
      <c r="B65" s="211"/>
      <c r="C65" s="254"/>
      <c r="D65" s="254"/>
      <c r="E65" s="254"/>
      <c r="F65" s="310"/>
      <c r="G65" s="310"/>
      <c r="H65" s="310"/>
      <c r="I65" s="254"/>
      <c r="J65" s="309">
        <v>90</v>
      </c>
      <c r="K65" s="309">
        <v>90</v>
      </c>
      <c r="L65" s="309">
        <v>90</v>
      </c>
      <c r="M65" s="309">
        <v>90</v>
      </c>
      <c r="N65" s="309">
        <v>90</v>
      </c>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2"/>
      <c r="AN65" s="212"/>
      <c r="AO65" s="212"/>
      <c r="AP65" s="212"/>
      <c r="AQ65" s="212"/>
      <c r="AR65" s="212"/>
      <c r="AS65" s="212"/>
      <c r="AT65" s="212"/>
      <c r="AU65" s="2"/>
      <c r="AV65" s="2"/>
      <c r="AW65" s="2"/>
      <c r="AX65" s="2"/>
      <c r="AY65" s="2"/>
    </row>
    <row r="66" spans="1:51" s="16" customFormat="1" ht="25.35" customHeight="1" x14ac:dyDescent="0.2">
      <c r="A66" s="224"/>
      <c r="B66" s="211"/>
      <c r="C66" s="261"/>
      <c r="D66" s="262"/>
      <c r="E66" s="263"/>
      <c r="F66" s="311"/>
      <c r="G66" s="262"/>
      <c r="H66" s="263"/>
      <c r="I66" s="309">
        <v>90</v>
      </c>
      <c r="J66" s="309">
        <v>90</v>
      </c>
      <c r="K66" s="309">
        <v>90</v>
      </c>
      <c r="L66" s="309">
        <v>90</v>
      </c>
      <c r="M66" s="309">
        <v>90</v>
      </c>
      <c r="N66" s="309">
        <v>90</v>
      </c>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2"/>
      <c r="AN66" s="212"/>
      <c r="AO66" s="212"/>
      <c r="AP66" s="212"/>
      <c r="AQ66" s="212"/>
      <c r="AR66" s="212"/>
      <c r="AS66" s="212"/>
      <c r="AT66" s="212"/>
      <c r="AU66" s="2"/>
      <c r="AV66" s="2"/>
      <c r="AW66" s="2"/>
      <c r="AX66" s="2"/>
      <c r="AY66" s="2"/>
    </row>
    <row r="67" spans="1:51" s="16" customFormat="1" ht="25.35" customHeight="1" x14ac:dyDescent="0.2">
      <c r="A67" s="224"/>
      <c r="B67" s="211"/>
      <c r="C67" s="233"/>
      <c r="D67" s="233"/>
      <c r="E67" s="233"/>
      <c r="F67" s="234"/>
      <c r="G67" s="234"/>
      <c r="H67" s="309">
        <v>90</v>
      </c>
      <c r="I67" s="309">
        <v>90</v>
      </c>
      <c r="J67" s="309">
        <v>90</v>
      </c>
      <c r="K67" s="309">
        <v>90</v>
      </c>
      <c r="L67" s="309">
        <v>90</v>
      </c>
      <c r="M67" s="309">
        <v>90</v>
      </c>
      <c r="N67" s="309">
        <v>90</v>
      </c>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2"/>
      <c r="AN67" s="212"/>
      <c r="AO67" s="212"/>
      <c r="AP67" s="212"/>
      <c r="AQ67" s="212"/>
      <c r="AR67" s="212"/>
      <c r="AS67" s="212"/>
      <c r="AT67" s="212"/>
      <c r="AU67" s="2"/>
      <c r="AV67" s="2"/>
      <c r="AW67" s="2"/>
      <c r="AX67" s="2"/>
      <c r="AY67" s="2"/>
    </row>
    <row r="68" spans="1:51" s="16" customFormat="1" ht="25.35" customHeight="1" x14ac:dyDescent="0.2">
      <c r="A68" s="224"/>
      <c r="B68" s="211"/>
      <c r="C68" s="233"/>
      <c r="D68" s="233"/>
      <c r="E68" s="233"/>
      <c r="F68" s="234"/>
      <c r="G68" s="309">
        <v>90</v>
      </c>
      <c r="H68" s="309">
        <v>90</v>
      </c>
      <c r="I68" s="309">
        <v>90</v>
      </c>
      <c r="J68" s="309">
        <v>90</v>
      </c>
      <c r="K68" s="309">
        <v>90</v>
      </c>
      <c r="L68" s="309">
        <v>90</v>
      </c>
      <c r="M68" s="309">
        <v>90</v>
      </c>
      <c r="N68" s="309">
        <v>90</v>
      </c>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2"/>
      <c r="AN68" s="212"/>
      <c r="AO68" s="212"/>
      <c r="AP68" s="212"/>
      <c r="AQ68" s="212"/>
      <c r="AR68" s="212"/>
      <c r="AS68" s="212"/>
      <c r="AT68" s="212"/>
      <c r="AU68" s="2"/>
      <c r="AV68" s="2"/>
      <c r="AW68" s="2"/>
      <c r="AX68" s="2"/>
      <c r="AY68" s="2"/>
    </row>
    <row r="69" spans="1:51" s="16" customFormat="1" ht="25.35" customHeight="1" x14ac:dyDescent="0.2">
      <c r="A69" s="224"/>
      <c r="B69" s="211"/>
      <c r="C69" s="233"/>
      <c r="D69" s="233"/>
      <c r="E69" s="233"/>
      <c r="F69" s="309">
        <v>90</v>
      </c>
      <c r="G69" s="309">
        <v>90</v>
      </c>
      <c r="H69" s="309">
        <v>90</v>
      </c>
      <c r="I69" s="309">
        <v>90</v>
      </c>
      <c r="J69" s="309">
        <v>90</v>
      </c>
      <c r="K69" s="309">
        <v>90</v>
      </c>
      <c r="L69" s="309">
        <v>90</v>
      </c>
      <c r="M69" s="309">
        <v>90</v>
      </c>
      <c r="N69" s="309">
        <v>90</v>
      </c>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2"/>
      <c r="AN69" s="212"/>
      <c r="AO69" s="212"/>
      <c r="AP69" s="212"/>
      <c r="AQ69" s="212"/>
      <c r="AR69" s="212"/>
      <c r="AS69" s="212"/>
      <c r="AT69" s="212"/>
      <c r="AU69" s="2"/>
      <c r="AV69" s="2"/>
      <c r="AW69" s="2"/>
      <c r="AX69" s="2"/>
      <c r="AY69" s="2"/>
    </row>
    <row r="70" spans="1:51" s="16" customFormat="1" ht="25.35" customHeight="1" x14ac:dyDescent="0.2">
      <c r="A70" s="224"/>
      <c r="B70" s="211"/>
      <c r="C70" s="233"/>
      <c r="D70" s="233"/>
      <c r="E70" s="309">
        <v>90</v>
      </c>
      <c r="F70" s="309">
        <v>90</v>
      </c>
      <c r="G70" s="309">
        <v>90</v>
      </c>
      <c r="H70" s="309">
        <v>90</v>
      </c>
      <c r="I70" s="309">
        <v>90</v>
      </c>
      <c r="J70" s="309">
        <v>90</v>
      </c>
      <c r="K70" s="309">
        <v>90</v>
      </c>
      <c r="L70" s="309">
        <v>90</v>
      </c>
      <c r="M70" s="309">
        <v>90</v>
      </c>
      <c r="N70" s="309">
        <v>90</v>
      </c>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2"/>
      <c r="AN70" s="212"/>
      <c r="AO70" s="212"/>
      <c r="AP70" s="212"/>
      <c r="AQ70" s="212"/>
      <c r="AR70" s="212"/>
      <c r="AS70" s="212"/>
      <c r="AT70" s="212"/>
      <c r="AU70" s="2"/>
      <c r="AV70" s="2"/>
      <c r="AW70" s="2"/>
      <c r="AX70" s="2"/>
      <c r="AY70" s="2"/>
    </row>
    <row r="71" spans="1:51" s="231" customFormat="1" ht="25.35" customHeight="1" x14ac:dyDescent="0.2">
      <c r="A71" s="224"/>
      <c r="B71" s="211"/>
      <c r="C71" s="233"/>
      <c r="D71" s="309">
        <v>90</v>
      </c>
      <c r="E71" s="309">
        <v>90</v>
      </c>
      <c r="F71" s="309">
        <v>90</v>
      </c>
      <c r="G71" s="309">
        <v>90</v>
      </c>
      <c r="H71" s="309">
        <v>90</v>
      </c>
      <c r="I71" s="309">
        <v>90</v>
      </c>
      <c r="J71" s="309">
        <v>90</v>
      </c>
      <c r="K71" s="309">
        <v>90</v>
      </c>
      <c r="L71" s="309">
        <v>90</v>
      </c>
      <c r="M71" s="309">
        <v>90</v>
      </c>
      <c r="N71" s="309">
        <v>90</v>
      </c>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2"/>
      <c r="AN71" s="212"/>
      <c r="AO71" s="212"/>
      <c r="AP71" s="212"/>
      <c r="AQ71" s="212"/>
      <c r="AR71" s="212"/>
      <c r="AS71" s="212"/>
      <c r="AT71" s="212"/>
      <c r="AU71" s="230"/>
      <c r="AV71" s="230"/>
      <c r="AW71" s="230"/>
      <c r="AX71" s="230"/>
      <c r="AY71" s="230"/>
    </row>
    <row r="72" spans="1:51" s="312" customFormat="1" ht="25.35" customHeight="1" x14ac:dyDescent="0.25">
      <c r="A72" s="224"/>
      <c r="B72" s="211"/>
      <c r="C72" s="309">
        <v>90</v>
      </c>
      <c r="D72" s="309">
        <v>90</v>
      </c>
      <c r="E72" s="309">
        <v>90</v>
      </c>
      <c r="F72" s="309">
        <v>90</v>
      </c>
      <c r="G72" s="309">
        <v>90</v>
      </c>
      <c r="H72" s="309">
        <v>90</v>
      </c>
      <c r="I72" s="309">
        <v>90</v>
      </c>
      <c r="J72" s="309">
        <v>90</v>
      </c>
      <c r="K72" s="309">
        <v>90</v>
      </c>
      <c r="L72" s="309">
        <v>90</v>
      </c>
      <c r="M72" s="309">
        <v>90</v>
      </c>
      <c r="N72" s="309">
        <v>90</v>
      </c>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2"/>
      <c r="AN72" s="212"/>
      <c r="AO72" s="212"/>
      <c r="AP72" s="212"/>
      <c r="AQ72" s="212"/>
      <c r="AR72" s="212"/>
      <c r="AS72" s="212"/>
      <c r="AT72" s="212"/>
      <c r="AU72" s="18"/>
      <c r="AV72" s="18"/>
      <c r="AW72" s="18"/>
      <c r="AX72" s="18"/>
      <c r="AY72" s="18"/>
    </row>
    <row r="73" spans="1:51" s="16" customFormat="1" ht="33.6" customHeight="1" x14ac:dyDescent="0.2">
      <c r="A73" s="280"/>
      <c r="B73" s="211"/>
      <c r="C73" s="313">
        <f>SUM(C61:C72)</f>
        <v>90</v>
      </c>
      <c r="D73" s="313">
        <f t="shared" ref="D73:N73" si="0">SUM(D61:D72)</f>
        <v>180</v>
      </c>
      <c r="E73" s="313">
        <f t="shared" si="0"/>
        <v>270</v>
      </c>
      <c r="F73" s="313">
        <f t="shared" si="0"/>
        <v>360</v>
      </c>
      <c r="G73" s="313">
        <f t="shared" si="0"/>
        <v>450</v>
      </c>
      <c r="H73" s="313">
        <f t="shared" si="0"/>
        <v>540</v>
      </c>
      <c r="I73" s="313">
        <f t="shared" si="0"/>
        <v>630</v>
      </c>
      <c r="J73" s="313">
        <f t="shared" si="0"/>
        <v>720</v>
      </c>
      <c r="K73" s="313">
        <f t="shared" si="0"/>
        <v>810</v>
      </c>
      <c r="L73" s="313">
        <f t="shared" si="0"/>
        <v>900</v>
      </c>
      <c r="M73" s="313">
        <f t="shared" si="0"/>
        <v>990</v>
      </c>
      <c r="N73" s="313">
        <f t="shared" si="0"/>
        <v>1080</v>
      </c>
      <c r="O73" s="314" t="s">
        <v>766</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2">
      <c r="A74" s="280"/>
      <c r="B74" s="211"/>
      <c r="C74" s="313"/>
      <c r="D74" s="313"/>
      <c r="E74" s="313"/>
      <c r="F74" s="313"/>
      <c r="G74" s="313"/>
      <c r="H74" s="313"/>
      <c r="I74" s="313"/>
      <c r="J74" s="313"/>
      <c r="K74" s="313"/>
      <c r="L74" s="313"/>
      <c r="M74" s="313"/>
      <c r="N74" s="315" t="s">
        <v>767</v>
      </c>
      <c r="O74" s="314"/>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75" x14ac:dyDescent="0.2">
      <c r="A75" s="288"/>
      <c r="B75" s="211"/>
      <c r="C75" s="316">
        <f>C73/$C$54</f>
        <v>7.4999999999999997E-2</v>
      </c>
      <c r="D75" s="316">
        <f t="shared" ref="D75:N75" si="1">D73/$C$54</f>
        <v>0.15</v>
      </c>
      <c r="E75" s="316">
        <f t="shared" si="1"/>
        <v>0.22500000000000001</v>
      </c>
      <c r="F75" s="316">
        <f t="shared" si="1"/>
        <v>0.3</v>
      </c>
      <c r="G75" s="316">
        <f t="shared" si="1"/>
        <v>0.375</v>
      </c>
      <c r="H75" s="316">
        <f t="shared" si="1"/>
        <v>0.45</v>
      </c>
      <c r="I75" s="316">
        <f t="shared" si="1"/>
        <v>0.52500000000000002</v>
      </c>
      <c r="J75" s="316">
        <f t="shared" si="1"/>
        <v>0.6</v>
      </c>
      <c r="K75" s="316">
        <f t="shared" si="1"/>
        <v>0.67500000000000004</v>
      </c>
      <c r="L75" s="316">
        <f t="shared" si="1"/>
        <v>0.75</v>
      </c>
      <c r="M75" s="316">
        <f t="shared" si="1"/>
        <v>0.82499999999999996</v>
      </c>
      <c r="N75" s="316">
        <f t="shared" si="1"/>
        <v>0.9</v>
      </c>
      <c r="O75" s="317" t="s">
        <v>768</v>
      </c>
      <c r="P75" s="215"/>
      <c r="Q75" s="215"/>
      <c r="R75" s="215"/>
      <c r="S75" s="215"/>
      <c r="T75" s="215"/>
      <c r="U75" s="215"/>
      <c r="V75" s="215"/>
      <c r="W75" s="215"/>
      <c r="X75" s="215"/>
      <c r="Y75" s="215"/>
      <c r="Z75" s="215"/>
      <c r="AA75" s="215"/>
      <c r="AB75" s="318"/>
      <c r="AC75" s="318"/>
      <c r="AD75" s="318"/>
      <c r="AE75" s="318"/>
      <c r="AF75" s="318"/>
      <c r="AG75" s="318"/>
      <c r="AH75" s="318"/>
      <c r="AI75" s="318"/>
      <c r="AJ75" s="318"/>
      <c r="AK75" s="318"/>
      <c r="AL75" s="318"/>
      <c r="AM75" s="318"/>
      <c r="AN75" s="318"/>
      <c r="AO75" s="318"/>
      <c r="AP75" s="318"/>
      <c r="AQ75" s="212"/>
      <c r="AR75" s="212"/>
      <c r="AS75" s="212"/>
      <c r="AT75" s="212"/>
      <c r="AU75" s="212"/>
      <c r="AV75" s="212"/>
      <c r="AW75" s="212"/>
      <c r="AX75" s="212"/>
      <c r="AY75" s="212"/>
    </row>
    <row r="76" spans="1:51" ht="15.75" x14ac:dyDescent="0.2">
      <c r="A76" s="288"/>
      <c r="B76" s="211"/>
      <c r="C76" s="12"/>
      <c r="D76" s="313"/>
      <c r="E76" s="313"/>
      <c r="F76" s="319"/>
      <c r="G76" s="319"/>
      <c r="H76" s="319"/>
      <c r="I76" s="12"/>
      <c r="J76" s="12"/>
      <c r="K76" s="12"/>
      <c r="L76" s="12"/>
      <c r="M76" s="12"/>
      <c r="N76" s="320">
        <f>SUM(C75:N75)</f>
        <v>5.8500000000000005</v>
      </c>
      <c r="O76" s="215"/>
      <c r="P76" s="215"/>
      <c r="Q76" s="215"/>
      <c r="R76" s="215"/>
      <c r="S76" s="215"/>
      <c r="T76" s="215"/>
      <c r="U76" s="215"/>
      <c r="V76" s="215"/>
      <c r="W76" s="215"/>
      <c r="X76" s="215"/>
      <c r="Y76" s="215"/>
      <c r="Z76" s="215"/>
      <c r="AA76" s="215"/>
      <c r="AB76" s="215"/>
      <c r="AC76" s="215"/>
      <c r="AD76" s="232"/>
      <c r="AE76" s="215"/>
      <c r="AF76" s="215"/>
      <c r="AG76" s="215"/>
      <c r="AH76" s="215"/>
      <c r="AI76" s="215"/>
      <c r="AJ76" s="215"/>
      <c r="AK76" s="215"/>
      <c r="AL76" s="215"/>
      <c r="AM76" s="215"/>
      <c r="AN76" s="215"/>
      <c r="AO76" s="215"/>
      <c r="AP76" s="232"/>
      <c r="AQ76" s="212"/>
      <c r="AR76" s="212"/>
      <c r="AS76" s="212"/>
      <c r="AT76" s="212"/>
      <c r="AU76" s="212"/>
      <c r="AV76" s="212"/>
      <c r="AW76" s="212"/>
      <c r="AX76" s="212"/>
      <c r="AY76" s="212"/>
    </row>
    <row r="77" spans="1:51" ht="15.75" x14ac:dyDescent="0.2">
      <c r="A77" s="288"/>
      <c r="B77" s="211"/>
      <c r="C77" s="12"/>
      <c r="D77" s="313"/>
      <c r="E77" s="313"/>
      <c r="F77" s="319"/>
      <c r="G77" s="319"/>
      <c r="H77" s="319"/>
      <c r="I77" s="12"/>
      <c r="J77" s="12"/>
      <c r="K77" s="12"/>
      <c r="L77" s="12"/>
      <c r="M77" s="12"/>
      <c r="N77" s="225" t="s">
        <v>769</v>
      </c>
      <c r="O77" s="215"/>
      <c r="P77" s="215"/>
      <c r="Q77" s="215"/>
      <c r="R77" s="215"/>
      <c r="S77" s="215"/>
      <c r="T77" s="215"/>
      <c r="U77" s="215"/>
      <c r="V77" s="215"/>
      <c r="W77" s="215"/>
      <c r="X77" s="215"/>
      <c r="Y77" s="215"/>
      <c r="Z77" s="215"/>
      <c r="AA77" s="215"/>
      <c r="AB77" s="215"/>
      <c r="AC77" s="215"/>
      <c r="AD77" s="225"/>
      <c r="AE77" s="215"/>
      <c r="AF77" s="215"/>
      <c r="AG77" s="215"/>
      <c r="AH77" s="215"/>
      <c r="AI77" s="215"/>
      <c r="AJ77" s="215"/>
      <c r="AK77" s="215"/>
      <c r="AL77" s="215"/>
      <c r="AM77" s="215"/>
      <c r="AN77" s="215"/>
      <c r="AO77" s="215"/>
      <c r="AP77" s="225"/>
      <c r="AQ77" s="212"/>
      <c r="AR77" s="212"/>
      <c r="AS77" s="212"/>
      <c r="AT77" s="212"/>
      <c r="AU77" s="212"/>
      <c r="AV77" s="212"/>
      <c r="AW77" s="212"/>
      <c r="AX77" s="212"/>
      <c r="AY77" s="212"/>
    </row>
    <row r="78" spans="1:51" ht="15.75" x14ac:dyDescent="0.25">
      <c r="A78" s="288"/>
      <c r="B78" s="321"/>
      <c r="C78" s="12"/>
      <c r="D78" s="313"/>
      <c r="E78" s="313"/>
      <c r="F78" s="319"/>
      <c r="G78" s="319"/>
      <c r="H78" s="319"/>
      <c r="I78" s="12"/>
      <c r="J78" s="12"/>
      <c r="K78" s="12"/>
      <c r="L78" s="12"/>
      <c r="M78" s="12"/>
      <c r="N78" s="322">
        <f>N76/(12*100%)</f>
        <v>0.48750000000000004</v>
      </c>
      <c r="O78" s="323" t="s">
        <v>770</v>
      </c>
      <c r="P78" s="215"/>
      <c r="Q78" s="215"/>
      <c r="R78" s="215"/>
      <c r="S78" s="215"/>
      <c r="T78" s="215"/>
      <c r="U78" s="215"/>
      <c r="V78" s="215"/>
      <c r="W78" s="215"/>
      <c r="X78" s="215"/>
      <c r="Y78" s="215"/>
      <c r="Z78" s="215"/>
      <c r="AA78" s="215"/>
      <c r="AB78" s="215"/>
      <c r="AC78" s="215"/>
      <c r="AD78" s="324"/>
      <c r="AE78" s="215"/>
      <c r="AF78" s="215"/>
      <c r="AG78" s="215"/>
      <c r="AH78" s="215"/>
      <c r="AI78" s="215"/>
      <c r="AJ78" s="215"/>
      <c r="AK78" s="215"/>
      <c r="AL78" s="215"/>
      <c r="AM78" s="215"/>
      <c r="AN78" s="215"/>
      <c r="AO78" s="215"/>
      <c r="AP78" s="325"/>
      <c r="AQ78" s="212"/>
      <c r="AR78" s="212"/>
      <c r="AS78" s="212"/>
      <c r="AT78" s="212"/>
      <c r="AU78" s="212"/>
      <c r="AV78" s="212"/>
      <c r="AW78" s="212"/>
      <c r="AX78" s="212"/>
      <c r="AY78" s="212"/>
    </row>
    <row r="79" spans="1:51" ht="15.75" x14ac:dyDescent="0.25">
      <c r="A79" s="288"/>
      <c r="B79" s="321"/>
      <c r="C79" s="215"/>
      <c r="D79" s="326"/>
      <c r="E79" s="326"/>
      <c r="F79" s="321"/>
      <c r="G79" s="321"/>
      <c r="H79" s="321"/>
      <c r="I79" s="215"/>
      <c r="J79" s="215"/>
      <c r="K79" s="215"/>
      <c r="L79" s="215"/>
      <c r="M79" s="215"/>
      <c r="N79" s="225" t="s">
        <v>771</v>
      </c>
      <c r="O79" s="215"/>
      <c r="P79" s="215"/>
      <c r="Q79" s="215"/>
      <c r="R79" s="215"/>
      <c r="S79" s="215"/>
      <c r="T79" s="215"/>
      <c r="U79" s="215"/>
      <c r="V79" s="215"/>
      <c r="W79" s="215"/>
      <c r="X79" s="215"/>
      <c r="Y79" s="215"/>
      <c r="Z79" s="215"/>
      <c r="AA79" s="215"/>
      <c r="AB79" s="215"/>
      <c r="AC79" s="215"/>
      <c r="AD79" s="302"/>
      <c r="AE79" s="215"/>
      <c r="AF79" s="215"/>
      <c r="AG79" s="215"/>
      <c r="AH79" s="215"/>
      <c r="AI79" s="215"/>
      <c r="AJ79" s="215"/>
      <c r="AK79" s="215"/>
      <c r="AL79" s="215"/>
      <c r="AM79" s="215"/>
      <c r="AN79" s="215"/>
      <c r="AO79" s="215"/>
      <c r="AP79" s="302"/>
      <c r="AQ79" s="212"/>
      <c r="AR79" s="212"/>
      <c r="AS79" s="212"/>
      <c r="AT79" s="212"/>
      <c r="AU79" s="212"/>
      <c r="AV79" s="212"/>
      <c r="AW79" s="212"/>
      <c r="AX79" s="212"/>
      <c r="AY79" s="212"/>
    </row>
    <row r="80" spans="1:51" ht="15.75" x14ac:dyDescent="0.25">
      <c r="A80" s="288"/>
      <c r="B80" s="321"/>
      <c r="C80" s="215"/>
      <c r="D80" s="326"/>
      <c r="E80" s="326"/>
      <c r="F80" s="321"/>
      <c r="G80" s="321"/>
      <c r="H80" s="321"/>
      <c r="I80" s="215"/>
      <c r="J80" s="215"/>
      <c r="K80" s="215"/>
      <c r="L80" s="215"/>
      <c r="M80" s="215"/>
      <c r="N80" s="225" t="s">
        <v>772</v>
      </c>
      <c r="O80" s="215"/>
      <c r="P80" s="215"/>
      <c r="Q80" s="215"/>
      <c r="R80" s="215"/>
      <c r="S80" s="215"/>
      <c r="T80" s="215"/>
      <c r="U80" s="215"/>
      <c r="V80" s="215"/>
      <c r="W80" s="215"/>
      <c r="X80" s="215"/>
      <c r="Y80" s="215"/>
      <c r="Z80" s="215"/>
      <c r="AA80" s="215"/>
      <c r="AB80" s="215"/>
      <c r="AC80" s="215"/>
      <c r="AD80" s="324"/>
      <c r="AE80" s="215"/>
      <c r="AF80" s="215"/>
      <c r="AG80" s="215"/>
      <c r="AH80" s="215"/>
      <c r="AI80" s="215"/>
      <c r="AJ80" s="215"/>
      <c r="AK80" s="215"/>
      <c r="AL80" s="215"/>
      <c r="AM80" s="215"/>
      <c r="AN80" s="215"/>
      <c r="AO80" s="215"/>
      <c r="AP80" s="325"/>
      <c r="AQ80" s="212"/>
      <c r="AR80" s="212"/>
      <c r="AS80" s="212"/>
      <c r="AT80" s="212"/>
      <c r="AU80" s="212"/>
      <c r="AV80" s="212"/>
      <c r="AW80" s="212"/>
      <c r="AX80" s="212"/>
      <c r="AY80" s="212"/>
    </row>
    <row r="81" spans="1:51" s="214" customFormat="1" ht="15.75" x14ac:dyDescent="0.2">
      <c r="A81" s="210"/>
      <c r="B81" s="211"/>
      <c r="C81" s="212"/>
      <c r="D81" s="213"/>
      <c r="E81" s="213"/>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row>
    <row r="82" spans="1:51" s="214" customFormat="1" ht="15.75" x14ac:dyDescent="0.2">
      <c r="A82" s="304"/>
      <c r="C82" s="216"/>
      <c r="D82" s="327"/>
      <c r="E82" s="327"/>
    </row>
    <row r="83" spans="1:51" s="214" customFormat="1" ht="15.75" x14ac:dyDescent="0.2">
      <c r="A83" s="304"/>
      <c r="C83" s="216"/>
      <c r="D83" s="327"/>
      <c r="E83" s="327"/>
    </row>
    <row r="84" spans="1:51" s="214" customFormat="1" ht="15.75" x14ac:dyDescent="0.2">
      <c r="A84" s="304"/>
      <c r="C84" s="216"/>
      <c r="D84" s="327"/>
      <c r="E84" s="327"/>
    </row>
    <row r="85" spans="1:51" s="214" customFormat="1" ht="15.75" x14ac:dyDescent="0.2">
      <c r="A85" s="304"/>
      <c r="C85" s="216"/>
      <c r="D85" s="327"/>
      <c r="E85" s="327"/>
    </row>
    <row r="86" spans="1:51" s="214" customFormat="1" ht="15.75" x14ac:dyDescent="0.2">
      <c r="A86" s="304"/>
      <c r="C86" s="216"/>
      <c r="D86" s="327"/>
      <c r="E86" s="327"/>
    </row>
    <row r="87" spans="1:51" s="214" customFormat="1" ht="15.75" x14ac:dyDescent="0.2">
      <c r="A87" s="304"/>
      <c r="C87" s="216"/>
      <c r="D87" s="327"/>
      <c r="E87" s="327"/>
    </row>
    <row r="88" spans="1:51" s="214" customFormat="1" ht="15.75" x14ac:dyDescent="0.2">
      <c r="A88" s="304"/>
      <c r="C88" s="216"/>
      <c r="D88" s="327"/>
      <c r="E88" s="327"/>
    </row>
    <row r="89" spans="1:51" s="214" customFormat="1" ht="15.75" x14ac:dyDescent="0.2">
      <c r="A89" s="304"/>
      <c r="C89" s="216"/>
      <c r="D89" s="327"/>
      <c r="E89" s="327"/>
    </row>
    <row r="90" spans="1:51" s="214" customFormat="1" ht="15.75" x14ac:dyDescent="0.2">
      <c r="A90" s="304"/>
      <c r="C90" s="216"/>
      <c r="D90" s="327"/>
      <c r="E90" s="327"/>
    </row>
    <row r="91" spans="1:51" s="214" customFormat="1" ht="15.75" x14ac:dyDescent="0.2">
      <c r="A91" s="304"/>
      <c r="C91" s="216"/>
      <c r="D91" s="327"/>
      <c r="E91" s="327"/>
    </row>
    <row r="92" spans="1:51" s="214" customFormat="1" ht="15.75" x14ac:dyDescent="0.2">
      <c r="A92" s="304"/>
      <c r="C92" s="216"/>
      <c r="D92" s="327"/>
      <c r="E92" s="327"/>
    </row>
    <row r="93" spans="1:51" s="214" customFormat="1" ht="15.75" x14ac:dyDescent="0.2">
      <c r="A93" s="304"/>
      <c r="C93" s="216"/>
      <c r="D93" s="327"/>
      <c r="E93" s="327"/>
    </row>
    <row r="94" spans="1:51" s="214" customFormat="1" ht="15.75" x14ac:dyDescent="0.2">
      <c r="A94" s="304"/>
      <c r="C94" s="216"/>
      <c r="D94" s="327"/>
      <c r="E94" s="327"/>
    </row>
    <row r="95" spans="1:51" s="214" customFormat="1" ht="15.75" x14ac:dyDescent="0.2">
      <c r="A95" s="304"/>
      <c r="C95" s="216"/>
      <c r="D95" s="327"/>
      <c r="E95" s="327"/>
    </row>
    <row r="96" spans="1:51" s="214" customFormat="1" ht="15.75" x14ac:dyDescent="0.2">
      <c r="A96" s="304"/>
      <c r="C96" s="216"/>
      <c r="D96" s="327"/>
      <c r="E96" s="327"/>
    </row>
    <row r="97" spans="1:5" s="214" customFormat="1" ht="15.75" x14ac:dyDescent="0.2">
      <c r="A97" s="304"/>
      <c r="C97" s="216"/>
      <c r="D97" s="327"/>
      <c r="E97" s="327"/>
    </row>
    <row r="98" spans="1:5" s="214" customFormat="1" ht="15.75" x14ac:dyDescent="0.2">
      <c r="A98" s="304"/>
      <c r="C98" s="216"/>
      <c r="D98" s="327"/>
      <c r="E98" s="327"/>
    </row>
    <row r="99" spans="1:5" s="214" customFormat="1" ht="15.75" x14ac:dyDescent="0.2">
      <c r="A99" s="304"/>
      <c r="C99" s="216"/>
      <c r="D99" s="327"/>
      <c r="E99" s="327"/>
    </row>
    <row r="100" spans="1:5" s="214" customFormat="1" ht="15.75" x14ac:dyDescent="0.2">
      <c r="A100" s="304"/>
      <c r="C100" s="216"/>
      <c r="D100" s="327"/>
      <c r="E100" s="327"/>
    </row>
    <row r="101" spans="1:5" s="214" customFormat="1" ht="15.75" x14ac:dyDescent="0.2">
      <c r="A101" s="304"/>
      <c r="C101" s="216"/>
      <c r="D101" s="327"/>
      <c r="E101" s="327"/>
    </row>
    <row r="102" spans="1:5" s="214" customFormat="1" ht="15.75" x14ac:dyDescent="0.2">
      <c r="A102" s="304"/>
      <c r="C102" s="216"/>
      <c r="D102" s="327"/>
      <c r="E102" s="327"/>
    </row>
    <row r="103" spans="1:5" s="214" customFormat="1" ht="15.75" x14ac:dyDescent="0.2">
      <c r="A103" s="304"/>
      <c r="C103" s="216"/>
      <c r="D103" s="327"/>
      <c r="E103" s="327"/>
    </row>
    <row r="104" spans="1:5" s="214" customFormat="1" ht="15.75" x14ac:dyDescent="0.2">
      <c r="A104" s="304"/>
      <c r="C104" s="216"/>
      <c r="D104" s="327"/>
      <c r="E104" s="327"/>
    </row>
    <row r="105" spans="1:5" s="214" customFormat="1" ht="15.75" x14ac:dyDescent="0.2">
      <c r="A105" s="304"/>
      <c r="C105" s="216"/>
      <c r="D105" s="327"/>
      <c r="E105" s="327"/>
    </row>
    <row r="106" spans="1:5" s="214" customFormat="1" ht="15.75" x14ac:dyDescent="0.2">
      <c r="A106" s="304"/>
      <c r="C106" s="216"/>
      <c r="D106" s="327"/>
      <c r="E106" s="327"/>
    </row>
    <row r="107" spans="1:5" s="214" customFormat="1" ht="15.75" x14ac:dyDescent="0.2">
      <c r="A107" s="304"/>
      <c r="C107" s="216"/>
      <c r="D107" s="327"/>
      <c r="E107" s="327"/>
    </row>
    <row r="108" spans="1:5" s="214" customFormat="1" ht="15.75" x14ac:dyDescent="0.2">
      <c r="A108" s="304"/>
      <c r="C108" s="216"/>
      <c r="D108" s="327"/>
      <c r="E108" s="327"/>
    </row>
    <row r="109" spans="1:5" s="214" customFormat="1" ht="15.75" x14ac:dyDescent="0.2">
      <c r="A109" s="304"/>
      <c r="C109" s="216"/>
      <c r="D109" s="327"/>
      <c r="E109" s="327"/>
    </row>
    <row r="110" spans="1:5" s="214" customFormat="1" ht="15.75" x14ac:dyDescent="0.2">
      <c r="A110" s="304"/>
      <c r="C110" s="216"/>
      <c r="D110" s="327"/>
      <c r="E110" s="327"/>
    </row>
    <row r="111" spans="1:5" s="214" customFormat="1" ht="15.75" x14ac:dyDescent="0.2">
      <c r="A111" s="304"/>
      <c r="C111" s="216"/>
      <c r="D111" s="327"/>
      <c r="E111" s="327"/>
    </row>
    <row r="112" spans="1:5" s="214" customFormat="1" ht="15.75" x14ac:dyDescent="0.2">
      <c r="A112" s="304"/>
      <c r="C112" s="216"/>
      <c r="D112" s="327"/>
      <c r="E112" s="327"/>
    </row>
    <row r="113" spans="1:5" s="214" customFormat="1" ht="15.75" x14ac:dyDescent="0.2">
      <c r="A113" s="304"/>
      <c r="C113" s="216"/>
      <c r="D113" s="327"/>
      <c r="E113" s="327"/>
    </row>
    <row r="114" spans="1:5" s="214" customFormat="1" ht="15.75" x14ac:dyDescent="0.2">
      <c r="A114" s="304"/>
      <c r="C114" s="216"/>
      <c r="D114" s="327"/>
      <c r="E114" s="327"/>
    </row>
    <row r="115" spans="1:5" s="214" customFormat="1" ht="15.75" x14ac:dyDescent="0.2">
      <c r="A115" s="304"/>
      <c r="C115" s="216"/>
      <c r="D115" s="327"/>
      <c r="E115" s="327"/>
    </row>
    <row r="116" spans="1:5" s="214" customFormat="1" ht="15.75" x14ac:dyDescent="0.2">
      <c r="A116" s="304"/>
      <c r="C116" s="216"/>
      <c r="D116" s="327"/>
      <c r="E116" s="327"/>
    </row>
    <row r="117" spans="1:5" s="214" customFormat="1" ht="15.75" x14ac:dyDescent="0.2">
      <c r="A117" s="304"/>
      <c r="C117" s="216"/>
      <c r="D117" s="327"/>
      <c r="E117" s="327"/>
    </row>
    <row r="118" spans="1:5" s="214" customFormat="1" ht="15.75" x14ac:dyDescent="0.2">
      <c r="A118" s="304"/>
      <c r="C118" s="216"/>
      <c r="D118" s="327"/>
      <c r="E118" s="327"/>
    </row>
    <row r="119" spans="1:5" s="214" customFormat="1" ht="15.75" x14ac:dyDescent="0.2">
      <c r="A119" s="304"/>
      <c r="C119" s="216"/>
      <c r="D119" s="327"/>
      <c r="E119" s="327"/>
    </row>
    <row r="120" spans="1:5" s="214" customFormat="1" ht="15.75" x14ac:dyDescent="0.2">
      <c r="A120" s="304"/>
      <c r="C120" s="216"/>
      <c r="D120" s="327"/>
      <c r="E120" s="327"/>
    </row>
    <row r="121" spans="1:5" s="214" customFormat="1" ht="15.75" x14ac:dyDescent="0.2">
      <c r="A121" s="304"/>
      <c r="C121" s="216"/>
      <c r="D121" s="327"/>
      <c r="E121" s="327"/>
    </row>
    <row r="122" spans="1:5" s="214" customFormat="1" ht="15.75" x14ac:dyDescent="0.2">
      <c r="A122" s="304"/>
      <c r="C122" s="216"/>
      <c r="D122" s="327"/>
      <c r="E122" s="327"/>
    </row>
    <row r="123" spans="1:5" s="214" customFormat="1" ht="15.75" x14ac:dyDescent="0.2">
      <c r="A123" s="304"/>
      <c r="C123" s="216"/>
      <c r="D123" s="327"/>
      <c r="E123" s="327"/>
    </row>
    <row r="124" spans="1:5" s="214" customFormat="1" ht="15.75" x14ac:dyDescent="0.2">
      <c r="A124" s="304"/>
      <c r="C124" s="216"/>
      <c r="D124" s="327"/>
      <c r="E124" s="327"/>
    </row>
    <row r="125" spans="1:5" s="214" customFormat="1" ht="15.75" x14ac:dyDescent="0.2">
      <c r="A125" s="304"/>
      <c r="C125" s="216"/>
      <c r="D125" s="327"/>
      <c r="E125" s="327"/>
    </row>
    <row r="126" spans="1:5" s="214" customFormat="1" ht="15.75" x14ac:dyDescent="0.2">
      <c r="A126" s="304"/>
      <c r="C126" s="216"/>
      <c r="D126" s="327"/>
      <c r="E126" s="327"/>
    </row>
    <row r="127" spans="1:5" s="214" customFormat="1" ht="15.75" x14ac:dyDescent="0.2">
      <c r="A127" s="304"/>
      <c r="C127" s="216"/>
      <c r="D127" s="327"/>
      <c r="E127" s="327"/>
    </row>
    <row r="128" spans="1:5" s="214" customFormat="1" ht="15.75" x14ac:dyDescent="0.2">
      <c r="A128" s="304"/>
      <c r="C128" s="216"/>
      <c r="D128" s="327"/>
      <c r="E128" s="327"/>
    </row>
    <row r="129" spans="1:5" s="214" customFormat="1" ht="15.75" x14ac:dyDescent="0.2">
      <c r="A129" s="304"/>
      <c r="C129" s="216"/>
      <c r="D129" s="327"/>
      <c r="E129" s="327"/>
    </row>
    <row r="130" spans="1:5" s="214" customFormat="1" ht="15.75" x14ac:dyDescent="0.2">
      <c r="A130" s="304"/>
      <c r="C130" s="216"/>
      <c r="D130" s="327"/>
      <c r="E130" s="327"/>
    </row>
    <row r="131" spans="1:5" s="214" customFormat="1" ht="15.75" x14ac:dyDescent="0.2">
      <c r="A131" s="304"/>
      <c r="C131" s="216"/>
      <c r="D131" s="327"/>
      <c r="E131" s="327"/>
    </row>
    <row r="132" spans="1:5" s="214" customFormat="1" ht="15.75" x14ac:dyDescent="0.2">
      <c r="A132" s="304"/>
      <c r="C132" s="216"/>
      <c r="D132" s="327"/>
      <c r="E132" s="327"/>
    </row>
    <row r="133" spans="1:5" s="214" customFormat="1" ht="15.75" x14ac:dyDescent="0.2">
      <c r="A133" s="304"/>
      <c r="C133" s="216"/>
      <c r="D133" s="327"/>
      <c r="E133" s="327"/>
    </row>
    <row r="134" spans="1:5" s="214" customFormat="1" ht="15.75" x14ac:dyDescent="0.2">
      <c r="A134" s="304"/>
      <c r="C134" s="216"/>
      <c r="D134" s="327"/>
      <c r="E134" s="327"/>
    </row>
    <row r="135" spans="1:5" s="214" customFormat="1" ht="15.75" x14ac:dyDescent="0.2">
      <c r="A135" s="304"/>
      <c r="C135" s="216"/>
      <c r="D135" s="327"/>
      <c r="E135" s="327"/>
    </row>
    <row r="136" spans="1:5" s="214" customFormat="1" ht="15.75" x14ac:dyDescent="0.2">
      <c r="A136" s="304"/>
      <c r="C136" s="216"/>
      <c r="D136" s="327"/>
      <c r="E136" s="327"/>
    </row>
    <row r="137" spans="1:5" s="214" customFormat="1" ht="15.75" x14ac:dyDescent="0.2">
      <c r="A137" s="304"/>
      <c r="C137" s="216"/>
      <c r="D137" s="327"/>
      <c r="E137" s="327"/>
    </row>
    <row r="138" spans="1:5" s="214" customFormat="1" ht="15.75" x14ac:dyDescent="0.2">
      <c r="A138" s="304"/>
      <c r="C138" s="216"/>
      <c r="D138" s="327"/>
      <c r="E138" s="327"/>
    </row>
    <row r="139" spans="1:5" s="214" customFormat="1" ht="15.75" x14ac:dyDescent="0.2">
      <c r="A139" s="304"/>
      <c r="C139" s="216"/>
      <c r="D139" s="327"/>
      <c r="E139" s="327"/>
    </row>
    <row r="140" spans="1:5" s="214" customFormat="1" ht="15.75" x14ac:dyDescent="0.2">
      <c r="A140" s="304"/>
      <c r="C140" s="216"/>
      <c r="D140" s="327"/>
      <c r="E140" s="327"/>
    </row>
    <row r="141" spans="1:5" s="214" customFormat="1" ht="15.75" x14ac:dyDescent="0.2">
      <c r="A141" s="304"/>
      <c r="C141" s="216"/>
      <c r="D141" s="327"/>
      <c r="E141" s="327"/>
    </row>
    <row r="142" spans="1:5" s="214" customFormat="1" ht="15.75" x14ac:dyDescent="0.2">
      <c r="A142" s="304"/>
      <c r="C142" s="216"/>
      <c r="D142" s="327"/>
      <c r="E142" s="327"/>
    </row>
    <row r="143" spans="1:5" s="214" customFormat="1" ht="15.75" x14ac:dyDescent="0.2">
      <c r="A143" s="304"/>
      <c r="C143" s="216"/>
      <c r="D143" s="327"/>
      <c r="E143" s="327"/>
    </row>
    <row r="144" spans="1:5" s="214" customFormat="1" ht="15.75" x14ac:dyDescent="0.2">
      <c r="A144" s="304"/>
      <c r="C144" s="216"/>
      <c r="D144" s="327"/>
      <c r="E144" s="327"/>
    </row>
    <row r="145" spans="1:5" s="214" customFormat="1" ht="15.75" x14ac:dyDescent="0.2">
      <c r="A145" s="304"/>
      <c r="C145" s="216"/>
      <c r="D145" s="327"/>
      <c r="E145" s="327"/>
    </row>
    <row r="146" spans="1:5" s="214" customFormat="1" ht="15.75" x14ac:dyDescent="0.2">
      <c r="A146" s="304"/>
      <c r="C146" s="216"/>
      <c r="D146" s="327"/>
      <c r="E146" s="327"/>
    </row>
    <row r="147" spans="1:5" s="214" customFormat="1" ht="15.75" x14ac:dyDescent="0.2">
      <c r="A147" s="304"/>
      <c r="C147" s="216"/>
      <c r="D147" s="327"/>
      <c r="E147" s="327"/>
    </row>
    <row r="148" spans="1:5" s="214" customFormat="1" ht="15.75" x14ac:dyDescent="0.2">
      <c r="A148" s="304"/>
      <c r="C148" s="216"/>
      <c r="D148" s="327"/>
      <c r="E148" s="327"/>
    </row>
    <row r="149" spans="1:5" s="214" customFormat="1" ht="15.75" x14ac:dyDescent="0.2">
      <c r="A149" s="304"/>
      <c r="C149" s="216"/>
      <c r="D149" s="327"/>
      <c r="E149" s="327"/>
    </row>
    <row r="150" spans="1:5" s="214" customFormat="1" ht="15.75" x14ac:dyDescent="0.2">
      <c r="A150" s="304"/>
      <c r="C150" s="216"/>
      <c r="D150" s="327"/>
      <c r="E150" s="327"/>
    </row>
    <row r="151" spans="1:5" s="214" customFormat="1" ht="15.75" x14ac:dyDescent="0.2">
      <c r="A151" s="304"/>
      <c r="C151" s="216"/>
      <c r="D151" s="327"/>
      <c r="E151" s="327"/>
    </row>
    <row r="152" spans="1:5" s="214" customFormat="1" ht="15.75" x14ac:dyDescent="0.2">
      <c r="A152" s="304"/>
      <c r="C152" s="216"/>
      <c r="D152" s="327"/>
      <c r="E152" s="327"/>
    </row>
    <row r="153" spans="1:5" s="214" customFormat="1" ht="15.75" x14ac:dyDescent="0.2">
      <c r="A153" s="304"/>
      <c r="C153" s="216"/>
      <c r="D153" s="327"/>
      <c r="E153" s="327"/>
    </row>
    <row r="154" spans="1:5" s="214" customFormat="1" ht="15.75" x14ac:dyDescent="0.2">
      <c r="A154" s="304"/>
      <c r="C154" s="216"/>
      <c r="D154" s="327"/>
      <c r="E154" s="327"/>
    </row>
    <row r="155" spans="1:5" s="214" customFormat="1" ht="15.75" x14ac:dyDescent="0.2">
      <c r="A155" s="304"/>
      <c r="C155" s="216"/>
      <c r="D155" s="327"/>
      <c r="E155" s="327"/>
    </row>
    <row r="156" spans="1:5" s="214" customFormat="1" ht="15.75" x14ac:dyDescent="0.2">
      <c r="A156" s="304"/>
      <c r="C156" s="216"/>
      <c r="D156" s="327"/>
      <c r="E156" s="327"/>
    </row>
    <row r="157" spans="1:5" s="214" customFormat="1" ht="15.75" x14ac:dyDescent="0.2">
      <c r="A157" s="304"/>
      <c r="C157" s="216"/>
      <c r="D157" s="327"/>
      <c r="E157" s="327"/>
    </row>
    <row r="158" spans="1:5" s="214" customFormat="1" ht="15.75" x14ac:dyDescent="0.2">
      <c r="A158" s="304"/>
      <c r="C158" s="216"/>
      <c r="D158" s="327"/>
      <c r="E158" s="327"/>
    </row>
    <row r="159" spans="1:5" s="214" customFormat="1" ht="15.75" x14ac:dyDescent="0.2">
      <c r="A159" s="304"/>
      <c r="C159" s="216"/>
      <c r="D159" s="327"/>
      <c r="E159" s="327"/>
    </row>
    <row r="160" spans="1:5" s="214" customFormat="1" ht="15.75" x14ac:dyDescent="0.2">
      <c r="A160" s="304"/>
      <c r="C160" s="216"/>
      <c r="D160" s="327"/>
      <c r="E160" s="327"/>
    </row>
    <row r="161" spans="1:5" s="214" customFormat="1" ht="15.75" x14ac:dyDescent="0.2">
      <c r="A161" s="304"/>
      <c r="C161" s="216"/>
      <c r="D161" s="327"/>
      <c r="E161" s="327"/>
    </row>
    <row r="162" spans="1:5" s="214" customFormat="1" ht="15.75" x14ac:dyDescent="0.2">
      <c r="A162" s="304"/>
      <c r="C162" s="216"/>
      <c r="D162" s="327"/>
      <c r="E162" s="327"/>
    </row>
    <row r="163" spans="1:5" s="214" customFormat="1" ht="15.75" x14ac:dyDescent="0.2">
      <c r="A163" s="304"/>
      <c r="C163" s="216"/>
      <c r="D163" s="327"/>
      <c r="E163" s="327"/>
    </row>
    <row r="164" spans="1:5" s="214" customFormat="1" ht="15.75" x14ac:dyDescent="0.2">
      <c r="A164" s="304"/>
      <c r="C164" s="216"/>
      <c r="D164" s="327"/>
      <c r="E164" s="327"/>
    </row>
    <row r="165" spans="1:5" s="214" customFormat="1" ht="15.75" x14ac:dyDescent="0.2">
      <c r="A165" s="304"/>
      <c r="C165" s="216"/>
      <c r="D165" s="327"/>
      <c r="E165" s="327"/>
    </row>
    <row r="166" spans="1:5" s="214" customFormat="1" ht="15.75" x14ac:dyDescent="0.2">
      <c r="A166" s="304"/>
      <c r="C166" s="216"/>
      <c r="D166" s="327"/>
      <c r="E166" s="327"/>
    </row>
    <row r="167" spans="1:5" s="214" customFormat="1" ht="15.75" x14ac:dyDescent="0.2">
      <c r="A167" s="304"/>
      <c r="C167" s="216"/>
      <c r="D167" s="327"/>
      <c r="E167" s="327"/>
    </row>
    <row r="168" spans="1:5" s="214" customFormat="1" ht="15.75" x14ac:dyDescent="0.2">
      <c r="A168" s="304"/>
      <c r="C168" s="216"/>
      <c r="D168" s="327"/>
      <c r="E168" s="327"/>
    </row>
    <row r="169" spans="1:5" s="214" customFormat="1" ht="15.75" x14ac:dyDescent="0.2">
      <c r="A169" s="304"/>
      <c r="C169" s="216"/>
      <c r="D169" s="327"/>
      <c r="E169" s="327"/>
    </row>
    <row r="170" spans="1:5" s="214" customFormat="1" ht="15.75" x14ac:dyDescent="0.2">
      <c r="A170" s="304"/>
      <c r="C170" s="216"/>
      <c r="D170" s="327"/>
      <c r="E170" s="327"/>
    </row>
    <row r="171" spans="1:5" s="214" customFormat="1" ht="15.75" x14ac:dyDescent="0.2">
      <c r="A171" s="304"/>
      <c r="C171" s="216"/>
      <c r="D171" s="327"/>
      <c r="E171" s="327"/>
    </row>
    <row r="172" spans="1:5" s="214" customFormat="1" ht="15.75" x14ac:dyDescent="0.2">
      <c r="A172" s="304"/>
      <c r="C172" s="216"/>
      <c r="D172" s="327"/>
      <c r="E172" s="327"/>
    </row>
    <row r="173" spans="1:5" s="214" customFormat="1" ht="15.75" x14ac:dyDescent="0.2">
      <c r="A173" s="304"/>
      <c r="C173" s="216"/>
      <c r="D173" s="327"/>
      <c r="E173" s="327"/>
    </row>
    <row r="174" spans="1:5" s="214" customFormat="1" ht="15.75" x14ac:dyDescent="0.2">
      <c r="A174" s="304"/>
      <c r="C174" s="216"/>
      <c r="D174" s="327"/>
      <c r="E174" s="327"/>
    </row>
    <row r="175" spans="1:5" s="214" customFormat="1" ht="15.75" x14ac:dyDescent="0.2">
      <c r="A175" s="304"/>
      <c r="C175" s="216"/>
      <c r="D175" s="327"/>
      <c r="E175" s="327"/>
    </row>
    <row r="176" spans="1:5" s="214" customFormat="1" ht="15.75" x14ac:dyDescent="0.2">
      <c r="A176" s="304"/>
      <c r="C176" s="216"/>
      <c r="D176" s="327"/>
      <c r="E176" s="327"/>
    </row>
    <row r="177" spans="1:5" s="214" customFormat="1" ht="15.75" x14ac:dyDescent="0.2">
      <c r="A177" s="304"/>
      <c r="C177" s="216"/>
      <c r="D177" s="327"/>
      <c r="E177" s="327"/>
    </row>
    <row r="178" spans="1:5" s="214" customFormat="1" ht="15.75" x14ac:dyDescent="0.2">
      <c r="A178" s="304"/>
      <c r="C178" s="216"/>
      <c r="D178" s="327"/>
      <c r="E178" s="327"/>
    </row>
    <row r="179" spans="1:5" s="214" customFormat="1" ht="15.75" x14ac:dyDescent="0.2">
      <c r="A179" s="304"/>
      <c r="C179" s="216"/>
      <c r="D179" s="327"/>
      <c r="E179" s="327"/>
    </row>
    <row r="180" spans="1:5" s="214" customFormat="1" ht="15.75" x14ac:dyDescent="0.2">
      <c r="A180" s="304"/>
      <c r="C180" s="216"/>
      <c r="D180" s="327"/>
      <c r="E180" s="327"/>
    </row>
    <row r="181" spans="1:5" s="214" customFormat="1" ht="15.75" x14ac:dyDescent="0.2">
      <c r="A181" s="304"/>
      <c r="C181" s="216"/>
      <c r="D181" s="327"/>
      <c r="E181" s="327"/>
    </row>
    <row r="182" spans="1:5" s="214" customFormat="1" ht="15.75" x14ac:dyDescent="0.2">
      <c r="A182" s="304"/>
      <c r="C182" s="216"/>
      <c r="D182" s="327"/>
      <c r="E182" s="327"/>
    </row>
    <row r="183" spans="1:5" s="214" customFormat="1" ht="15.75" x14ac:dyDescent="0.2">
      <c r="A183" s="304"/>
      <c r="C183" s="216"/>
      <c r="D183" s="327"/>
      <c r="E183" s="327"/>
    </row>
    <row r="184" spans="1:5" s="214" customFormat="1" ht="15.75" x14ac:dyDescent="0.2">
      <c r="A184" s="304"/>
      <c r="C184" s="216"/>
      <c r="D184" s="327"/>
      <c r="E184" s="327"/>
    </row>
    <row r="185" spans="1:5" s="214" customFormat="1" ht="15.75" x14ac:dyDescent="0.2">
      <c r="A185" s="304"/>
      <c r="C185" s="216"/>
      <c r="D185" s="327"/>
      <c r="E185" s="327"/>
    </row>
    <row r="186" spans="1:5" s="214" customFormat="1" ht="15.75" x14ac:dyDescent="0.2">
      <c r="A186" s="304"/>
      <c r="C186" s="216"/>
      <c r="D186" s="327"/>
      <c r="E186" s="327"/>
    </row>
    <row r="187" spans="1:5" s="214" customFormat="1" ht="15.75" x14ac:dyDescent="0.2">
      <c r="A187" s="304"/>
      <c r="C187" s="216"/>
      <c r="D187" s="327"/>
      <c r="E187" s="327"/>
    </row>
    <row r="188" spans="1:5" s="214" customFormat="1" ht="15.75" x14ac:dyDescent="0.2">
      <c r="A188" s="304"/>
      <c r="C188" s="216"/>
      <c r="D188" s="327"/>
      <c r="E188" s="327"/>
    </row>
    <row r="189" spans="1:5" s="214" customFormat="1" ht="15.75" x14ac:dyDescent="0.2">
      <c r="A189" s="304"/>
      <c r="C189" s="216"/>
      <c r="D189" s="327"/>
      <c r="E189" s="327"/>
    </row>
    <row r="190" spans="1:5" s="214" customFormat="1" ht="15.75" x14ac:dyDescent="0.2">
      <c r="A190" s="304"/>
      <c r="C190" s="216"/>
      <c r="D190" s="327"/>
      <c r="E190" s="327"/>
    </row>
    <row r="191" spans="1:5" s="214" customFormat="1" ht="15.75" x14ac:dyDescent="0.2">
      <c r="A191" s="304"/>
      <c r="C191" s="216"/>
      <c r="D191" s="327"/>
      <c r="E191" s="327"/>
    </row>
    <row r="192" spans="1:5" s="214" customFormat="1" ht="15.75" x14ac:dyDescent="0.2">
      <c r="A192" s="304"/>
      <c r="C192" s="216"/>
      <c r="D192" s="327"/>
      <c r="E192" s="327"/>
    </row>
    <row r="193" spans="1:5" s="214" customFormat="1" ht="15.75" x14ac:dyDescent="0.2">
      <c r="A193" s="304"/>
      <c r="C193" s="216"/>
      <c r="D193" s="327"/>
      <c r="E193" s="327"/>
    </row>
    <row r="194" spans="1:5" s="214" customFormat="1" ht="15.75" x14ac:dyDescent="0.2">
      <c r="A194" s="304"/>
      <c r="C194" s="216"/>
      <c r="D194" s="327"/>
      <c r="E194" s="327"/>
    </row>
    <row r="195" spans="1:5" s="214" customFormat="1" ht="15.75" x14ac:dyDescent="0.2">
      <c r="A195" s="304"/>
      <c r="C195" s="216"/>
      <c r="D195" s="327"/>
      <c r="E195" s="327"/>
    </row>
    <row r="196" spans="1:5" s="214" customFormat="1" ht="15.75" x14ac:dyDescent="0.2">
      <c r="A196" s="304"/>
      <c r="C196" s="216"/>
      <c r="D196" s="327"/>
      <c r="E196" s="327"/>
    </row>
    <row r="197" spans="1:5" s="214" customFormat="1" ht="15.75" x14ac:dyDescent="0.2">
      <c r="A197" s="304"/>
      <c r="C197" s="216"/>
      <c r="D197" s="327"/>
      <c r="E197" s="327"/>
    </row>
    <row r="198" spans="1:5" s="214" customFormat="1" ht="15.75" x14ac:dyDescent="0.2">
      <c r="A198" s="304"/>
      <c r="C198" s="216"/>
      <c r="D198" s="327"/>
      <c r="E198" s="327"/>
    </row>
    <row r="199" spans="1:5" s="214" customFormat="1" ht="15.75" x14ac:dyDescent="0.2">
      <c r="A199" s="304"/>
      <c r="C199" s="216"/>
      <c r="D199" s="327"/>
      <c r="E199" s="327"/>
    </row>
    <row r="200" spans="1:5" s="214" customFormat="1" ht="15.75" x14ac:dyDescent="0.2">
      <c r="A200" s="304"/>
      <c r="C200" s="216"/>
      <c r="D200" s="327"/>
      <c r="E200" s="327"/>
    </row>
    <row r="201" spans="1:5" s="214" customFormat="1" ht="15.75" x14ac:dyDescent="0.2">
      <c r="A201" s="304"/>
      <c r="C201" s="216"/>
      <c r="D201" s="327"/>
      <c r="E201" s="327"/>
    </row>
    <row r="202" spans="1:5" s="214" customFormat="1" ht="15.75" x14ac:dyDescent="0.2">
      <c r="A202" s="304"/>
      <c r="C202" s="216"/>
      <c r="D202" s="327"/>
      <c r="E202" s="327"/>
    </row>
    <row r="203" spans="1:5" s="214" customFormat="1" ht="15.75" x14ac:dyDescent="0.2">
      <c r="A203" s="304"/>
      <c r="C203" s="216"/>
      <c r="D203" s="327"/>
      <c r="E203" s="327"/>
    </row>
    <row r="204" spans="1:5" s="214" customFormat="1" ht="15.75" x14ac:dyDescent="0.2">
      <c r="A204" s="304"/>
      <c r="C204" s="216"/>
      <c r="D204" s="327"/>
      <c r="E204" s="327"/>
    </row>
    <row r="205" spans="1:5" s="214" customFormat="1" ht="15.75" x14ac:dyDescent="0.2">
      <c r="A205" s="304"/>
      <c r="C205" s="216"/>
      <c r="D205" s="327"/>
      <c r="E205" s="327"/>
    </row>
    <row r="206" spans="1:5" s="214" customFormat="1" ht="15.75" x14ac:dyDescent="0.2">
      <c r="A206" s="304"/>
      <c r="C206" s="216"/>
      <c r="D206" s="327"/>
      <c r="E206" s="327"/>
    </row>
    <row r="207" spans="1:5" s="214" customFormat="1" ht="15.75" x14ac:dyDescent="0.2">
      <c r="A207" s="304"/>
      <c r="C207" s="216"/>
      <c r="D207" s="327"/>
      <c r="E207" s="327"/>
    </row>
    <row r="208" spans="1:5" s="214" customFormat="1" ht="15.75" x14ac:dyDescent="0.2">
      <c r="A208" s="304"/>
      <c r="C208" s="216"/>
      <c r="D208" s="327"/>
      <c r="E208" s="327"/>
    </row>
    <row r="209" spans="1:5" s="214" customFormat="1" ht="15.75" x14ac:dyDescent="0.2">
      <c r="A209" s="304"/>
      <c r="C209" s="216"/>
      <c r="D209" s="327"/>
      <c r="E209" s="327"/>
    </row>
    <row r="210" spans="1:5" s="214" customFormat="1" ht="15.75" x14ac:dyDescent="0.2">
      <c r="A210" s="304"/>
      <c r="C210" s="216"/>
      <c r="D210" s="327"/>
      <c r="E210" s="327"/>
    </row>
    <row r="211" spans="1:5" s="214" customFormat="1" ht="15.75" x14ac:dyDescent="0.2">
      <c r="A211" s="304"/>
      <c r="C211" s="216"/>
      <c r="D211" s="327"/>
      <c r="E211" s="327"/>
    </row>
    <row r="212" spans="1:5" s="214" customFormat="1" ht="15.75" x14ac:dyDescent="0.2">
      <c r="A212" s="304"/>
      <c r="C212" s="216"/>
      <c r="D212" s="327"/>
      <c r="E212" s="327"/>
    </row>
    <row r="213" spans="1:5" s="214" customFormat="1" ht="15.75" x14ac:dyDescent="0.2">
      <c r="A213" s="304"/>
      <c r="C213" s="216"/>
      <c r="D213" s="327"/>
      <c r="E213" s="327"/>
    </row>
    <row r="214" spans="1:5" s="214" customFormat="1" ht="15.75" x14ac:dyDescent="0.2">
      <c r="A214" s="304"/>
      <c r="C214" s="216"/>
      <c r="D214" s="327"/>
      <c r="E214" s="327"/>
    </row>
    <row r="215" spans="1:5" s="214" customFormat="1" ht="15.75" x14ac:dyDescent="0.2">
      <c r="A215" s="304"/>
      <c r="C215" s="216"/>
      <c r="D215" s="327"/>
      <c r="E215" s="327"/>
    </row>
    <row r="216" spans="1:5" s="214" customFormat="1" ht="15.75" x14ac:dyDescent="0.2">
      <c r="A216" s="304"/>
      <c r="C216" s="216"/>
      <c r="D216" s="327"/>
      <c r="E216" s="327"/>
    </row>
    <row r="217" spans="1:5" s="214" customFormat="1" ht="15.75" x14ac:dyDescent="0.2">
      <c r="A217" s="304"/>
      <c r="C217" s="216"/>
      <c r="D217" s="327"/>
      <c r="E217" s="327"/>
    </row>
    <row r="218" spans="1:5" s="214" customFormat="1" ht="15.75" x14ac:dyDescent="0.2">
      <c r="A218" s="304"/>
      <c r="C218" s="216"/>
      <c r="D218" s="327"/>
      <c r="E218" s="327"/>
    </row>
    <row r="219" spans="1:5" s="214" customFormat="1" ht="15.75" x14ac:dyDescent="0.2">
      <c r="A219" s="304"/>
      <c r="C219" s="216"/>
      <c r="D219" s="327"/>
      <c r="E219" s="327"/>
    </row>
    <row r="220" spans="1:5" s="214" customFormat="1" ht="15.75" x14ac:dyDescent="0.2">
      <c r="A220" s="304"/>
      <c r="C220" s="216"/>
      <c r="D220" s="327"/>
      <c r="E220" s="327"/>
    </row>
    <row r="221" spans="1:5" s="214" customFormat="1" ht="15.75" x14ac:dyDescent="0.2">
      <c r="A221" s="304"/>
      <c r="C221" s="216"/>
      <c r="D221" s="327"/>
      <c r="E221" s="327"/>
    </row>
    <row r="222" spans="1:5" s="214" customFormat="1" ht="15.75" x14ac:dyDescent="0.2">
      <c r="A222" s="304"/>
      <c r="C222" s="216"/>
      <c r="D222" s="327"/>
      <c r="E222" s="327"/>
    </row>
    <row r="223" spans="1:5" s="214" customFormat="1" ht="15.75" x14ac:dyDescent="0.2">
      <c r="A223" s="304"/>
      <c r="C223" s="216"/>
      <c r="D223" s="327"/>
      <c r="E223" s="327"/>
    </row>
    <row r="224" spans="1:5" s="214" customFormat="1" ht="15.75" x14ac:dyDescent="0.2">
      <c r="A224" s="304"/>
      <c r="C224" s="216"/>
      <c r="D224" s="327"/>
      <c r="E224" s="327"/>
    </row>
    <row r="225" spans="1:5" s="214" customFormat="1" ht="15.75" x14ac:dyDescent="0.2">
      <c r="A225" s="304"/>
      <c r="C225" s="216"/>
      <c r="D225" s="327"/>
      <c r="E225" s="327"/>
    </row>
    <row r="226" spans="1:5" s="214" customFormat="1" ht="15.75" x14ac:dyDescent="0.2">
      <c r="A226" s="304"/>
      <c r="C226" s="216"/>
      <c r="D226" s="327"/>
      <c r="E226" s="327"/>
    </row>
    <row r="227" spans="1:5" s="214" customFormat="1" ht="15.75" x14ac:dyDescent="0.2">
      <c r="A227" s="304"/>
      <c r="C227" s="216"/>
      <c r="D227" s="327"/>
      <c r="E227" s="327"/>
    </row>
    <row r="228" spans="1:5" s="214" customFormat="1" ht="15.75" x14ac:dyDescent="0.2">
      <c r="A228" s="304"/>
      <c r="C228" s="216"/>
      <c r="D228" s="327"/>
      <c r="E228" s="327"/>
    </row>
    <row r="229" spans="1:5" s="214" customFormat="1" ht="15.75" x14ac:dyDescent="0.2">
      <c r="A229" s="304"/>
      <c r="C229" s="216"/>
      <c r="D229" s="327"/>
      <c r="E229" s="327"/>
    </row>
    <row r="230" spans="1:5" s="214" customFormat="1" ht="15.75" x14ac:dyDescent="0.2">
      <c r="A230" s="304"/>
      <c r="C230" s="216"/>
      <c r="D230" s="327"/>
      <c r="E230" s="327"/>
    </row>
    <row r="231" spans="1:5" s="214" customFormat="1" ht="15.75" x14ac:dyDescent="0.2">
      <c r="A231" s="304"/>
      <c r="C231" s="216"/>
      <c r="D231" s="327"/>
      <c r="E231" s="327"/>
    </row>
    <row r="232" spans="1:5" s="214" customFormat="1" ht="15.75" x14ac:dyDescent="0.2">
      <c r="A232" s="304"/>
      <c r="C232" s="216"/>
      <c r="D232" s="327"/>
      <c r="E232" s="327"/>
    </row>
    <row r="233" spans="1:5" s="214" customFormat="1" ht="15.75" x14ac:dyDescent="0.2">
      <c r="A233" s="304"/>
      <c r="C233" s="216"/>
      <c r="D233" s="327"/>
      <c r="E233" s="327"/>
    </row>
    <row r="234" spans="1:5" s="214" customFormat="1" ht="15.75" x14ac:dyDescent="0.2">
      <c r="A234" s="304"/>
      <c r="C234" s="216"/>
      <c r="D234" s="327"/>
      <c r="E234" s="327"/>
    </row>
    <row r="235" spans="1:5" s="214" customFormat="1" ht="15.75" x14ac:dyDescent="0.2">
      <c r="A235" s="304"/>
      <c r="C235" s="216"/>
      <c r="D235" s="327"/>
      <c r="E235" s="327"/>
    </row>
    <row r="236" spans="1:5" s="214" customFormat="1" ht="15.75" x14ac:dyDescent="0.2">
      <c r="A236" s="304"/>
      <c r="C236" s="216"/>
      <c r="D236" s="327"/>
      <c r="E236" s="327"/>
    </row>
    <row r="237" spans="1:5" s="214" customFormat="1" ht="15.75" x14ac:dyDescent="0.2">
      <c r="A237" s="304"/>
      <c r="C237" s="216"/>
      <c r="D237" s="327"/>
      <c r="E237" s="327"/>
    </row>
    <row r="238" spans="1:5" s="214" customFormat="1" ht="15.75" x14ac:dyDescent="0.2">
      <c r="A238" s="304"/>
      <c r="C238" s="216"/>
      <c r="D238" s="327"/>
      <c r="E238" s="327"/>
    </row>
    <row r="239" spans="1:5" s="214" customFormat="1" ht="15.75" x14ac:dyDescent="0.2">
      <c r="A239" s="304"/>
      <c r="C239" s="216"/>
      <c r="D239" s="327"/>
      <c r="E239" s="327"/>
    </row>
    <row r="240" spans="1:5" s="214" customFormat="1" ht="15.75" x14ac:dyDescent="0.2">
      <c r="A240" s="304"/>
      <c r="C240" s="216"/>
      <c r="D240" s="327"/>
      <c r="E240" s="327"/>
    </row>
    <row r="241" spans="1:5" s="214" customFormat="1" ht="15.75" x14ac:dyDescent="0.2">
      <c r="A241" s="304"/>
      <c r="C241" s="216"/>
      <c r="D241" s="327"/>
      <c r="E241" s="327"/>
    </row>
    <row r="242" spans="1:5" s="214" customFormat="1" ht="15.75" x14ac:dyDescent="0.2">
      <c r="A242" s="304"/>
      <c r="C242" s="216"/>
      <c r="D242" s="327"/>
      <c r="E242" s="327"/>
    </row>
    <row r="243" spans="1:5" s="214" customFormat="1" ht="15.75" x14ac:dyDescent="0.2">
      <c r="A243" s="304"/>
      <c r="C243" s="216"/>
      <c r="D243" s="327"/>
      <c r="E243" s="327"/>
    </row>
    <row r="244" spans="1:5" s="214" customFormat="1" ht="15.75" x14ac:dyDescent="0.2">
      <c r="A244" s="304"/>
      <c r="C244" s="216"/>
      <c r="D244" s="327"/>
      <c r="E244" s="327"/>
    </row>
    <row r="245" spans="1:5" s="214" customFormat="1" ht="15.75" x14ac:dyDescent="0.2">
      <c r="A245" s="304"/>
      <c r="C245" s="216"/>
      <c r="D245" s="327"/>
      <c r="E245" s="327"/>
    </row>
    <row r="246" spans="1:5" s="214" customFormat="1" ht="15.75" x14ac:dyDescent="0.2">
      <c r="A246" s="304"/>
      <c r="C246" s="216"/>
      <c r="D246" s="327"/>
      <c r="E246" s="327"/>
    </row>
    <row r="247" spans="1:5" s="214" customFormat="1" ht="15.75" x14ac:dyDescent="0.2">
      <c r="A247" s="304"/>
      <c r="C247" s="216"/>
      <c r="D247" s="327"/>
      <c r="E247" s="327"/>
    </row>
    <row r="248" spans="1:5" s="214" customFormat="1" ht="15.75" x14ac:dyDescent="0.2">
      <c r="A248" s="304"/>
      <c r="C248" s="216"/>
      <c r="D248" s="327"/>
      <c r="E248" s="327"/>
    </row>
    <row r="249" spans="1:5" s="214" customFormat="1" ht="15.75" x14ac:dyDescent="0.2">
      <c r="A249" s="304"/>
      <c r="C249" s="216"/>
      <c r="D249" s="327"/>
      <c r="E249" s="327"/>
    </row>
    <row r="250" spans="1:5" s="214" customFormat="1" ht="15.75" x14ac:dyDescent="0.2">
      <c r="A250" s="304"/>
      <c r="C250" s="216"/>
      <c r="D250" s="327"/>
      <c r="E250" s="327"/>
    </row>
    <row r="251" spans="1:5" s="214" customFormat="1" ht="15.75" x14ac:dyDescent="0.2">
      <c r="A251" s="304"/>
      <c r="C251" s="216"/>
      <c r="D251" s="327"/>
      <c r="E251" s="327"/>
    </row>
    <row r="252" spans="1:5" s="214" customFormat="1" ht="15.75" x14ac:dyDescent="0.2">
      <c r="A252" s="304"/>
      <c r="C252" s="216"/>
      <c r="D252" s="327"/>
      <c r="E252" s="327"/>
    </row>
    <row r="253" spans="1:5" s="214" customFormat="1" ht="15.75" x14ac:dyDescent="0.2">
      <c r="A253" s="304"/>
      <c r="C253" s="216"/>
      <c r="D253" s="327"/>
      <c r="E253" s="327"/>
    </row>
    <row r="254" spans="1:5" s="214" customFormat="1" ht="15.75" x14ac:dyDescent="0.2">
      <c r="A254" s="304"/>
      <c r="C254" s="216"/>
      <c r="D254" s="327"/>
      <c r="E254" s="327"/>
    </row>
    <row r="255" spans="1:5" s="214" customFormat="1" ht="15.75" x14ac:dyDescent="0.2">
      <c r="A255" s="304"/>
      <c r="C255" s="216"/>
      <c r="D255" s="327"/>
      <c r="E255" s="327"/>
    </row>
    <row r="256" spans="1:5" s="214" customFormat="1" ht="15.75" x14ac:dyDescent="0.2">
      <c r="A256" s="304"/>
      <c r="C256" s="216"/>
      <c r="D256" s="327"/>
      <c r="E256" s="327"/>
    </row>
    <row r="257" spans="1:5" s="214" customFormat="1" ht="15.75" x14ac:dyDescent="0.2">
      <c r="A257" s="304"/>
      <c r="C257" s="216"/>
      <c r="D257" s="327"/>
      <c r="E257" s="327"/>
    </row>
    <row r="258" spans="1:5" s="214" customFormat="1" ht="15.75" x14ac:dyDescent="0.2">
      <c r="A258" s="304"/>
      <c r="C258" s="216"/>
      <c r="D258" s="327"/>
      <c r="E258" s="327"/>
    </row>
    <row r="259" spans="1:5" s="214" customFormat="1" ht="15.75" x14ac:dyDescent="0.2">
      <c r="A259" s="304"/>
      <c r="C259" s="216"/>
      <c r="D259" s="327"/>
      <c r="E259" s="327"/>
    </row>
    <row r="260" spans="1:5" s="214" customFormat="1" ht="15.75" x14ac:dyDescent="0.2">
      <c r="A260" s="304"/>
      <c r="C260" s="216"/>
      <c r="D260" s="327"/>
      <c r="E260" s="327"/>
    </row>
    <row r="261" spans="1:5" s="214" customFormat="1" ht="15.75" x14ac:dyDescent="0.2">
      <c r="A261" s="304"/>
      <c r="C261" s="216"/>
      <c r="D261" s="327"/>
      <c r="E261" s="327"/>
    </row>
    <row r="262" spans="1:5" s="214" customFormat="1" ht="15.75" x14ac:dyDescent="0.2">
      <c r="A262" s="304"/>
      <c r="C262" s="216"/>
      <c r="D262" s="327"/>
      <c r="E262" s="327"/>
    </row>
    <row r="263" spans="1:5" s="214" customFormat="1" ht="15.75" x14ac:dyDescent="0.2">
      <c r="A263" s="304"/>
      <c r="C263" s="216"/>
      <c r="D263" s="327"/>
      <c r="E263" s="327"/>
    </row>
    <row r="264" spans="1:5" s="214" customFormat="1" ht="15.75" x14ac:dyDescent="0.2">
      <c r="A264" s="304"/>
      <c r="C264" s="216"/>
      <c r="D264" s="327"/>
      <c r="E264" s="327"/>
    </row>
    <row r="265" spans="1:5" s="214" customFormat="1" ht="15.75" x14ac:dyDescent="0.2">
      <c r="A265" s="304"/>
      <c r="C265" s="216"/>
      <c r="D265" s="327"/>
      <c r="E265" s="327"/>
    </row>
    <row r="266" spans="1:5" s="214" customFormat="1" ht="15.75" x14ac:dyDescent="0.2">
      <c r="A266" s="304"/>
      <c r="C266" s="216"/>
      <c r="D266" s="327"/>
      <c r="E266" s="327"/>
    </row>
    <row r="267" spans="1:5" s="214" customFormat="1" ht="15.75" x14ac:dyDescent="0.2">
      <c r="A267" s="304"/>
      <c r="C267" s="216"/>
      <c r="D267" s="327"/>
      <c r="E267" s="327"/>
    </row>
    <row r="268" spans="1:5" s="214" customFormat="1" ht="15.75" x14ac:dyDescent="0.2">
      <c r="A268" s="304"/>
      <c r="C268" s="216"/>
      <c r="D268" s="327"/>
      <c r="E268" s="327"/>
    </row>
    <row r="269" spans="1:5" s="214" customFormat="1" ht="15.75" x14ac:dyDescent="0.2">
      <c r="A269" s="304"/>
      <c r="C269" s="216"/>
      <c r="D269" s="327"/>
      <c r="E269" s="327"/>
    </row>
    <row r="270" spans="1:5" s="214" customFormat="1" ht="15.75" x14ac:dyDescent="0.2">
      <c r="A270" s="304"/>
      <c r="C270" s="216"/>
      <c r="D270" s="327"/>
      <c r="E270" s="327"/>
    </row>
    <row r="271" spans="1:5" s="214" customFormat="1" ht="15.75" x14ac:dyDescent="0.2">
      <c r="A271" s="304"/>
      <c r="C271" s="216"/>
      <c r="D271" s="327"/>
      <c r="E271" s="327"/>
    </row>
    <row r="272" spans="1:5" s="214" customFormat="1" ht="15.75" x14ac:dyDescent="0.2">
      <c r="A272" s="304"/>
      <c r="C272" s="216"/>
      <c r="D272" s="327"/>
      <c r="E272" s="327"/>
    </row>
    <row r="273" spans="1:5" s="214" customFormat="1" ht="15.75" x14ac:dyDescent="0.2">
      <c r="A273" s="304"/>
      <c r="C273" s="216"/>
      <c r="D273" s="327"/>
      <c r="E273" s="327"/>
    </row>
    <row r="274" spans="1:5" s="214" customFormat="1" ht="15.75" x14ac:dyDescent="0.2">
      <c r="A274" s="304"/>
      <c r="C274" s="216"/>
      <c r="D274" s="327"/>
      <c r="E274" s="327"/>
    </row>
    <row r="275" spans="1:5" s="214" customFormat="1" ht="15.75" x14ac:dyDescent="0.2">
      <c r="A275" s="304"/>
      <c r="C275" s="216"/>
      <c r="D275" s="327"/>
      <c r="E275" s="327"/>
    </row>
    <row r="276" spans="1:5" s="214" customFormat="1" ht="15.75" x14ac:dyDescent="0.2">
      <c r="A276" s="304"/>
      <c r="C276" s="216"/>
      <c r="D276" s="327"/>
      <c r="E276" s="327"/>
    </row>
    <row r="277" spans="1:5" s="214" customFormat="1" ht="15.75" x14ac:dyDescent="0.2">
      <c r="A277" s="304"/>
      <c r="C277" s="216"/>
      <c r="D277" s="327"/>
      <c r="E277" s="327"/>
    </row>
    <row r="278" spans="1:5" s="214" customFormat="1" ht="15.75" x14ac:dyDescent="0.2">
      <c r="A278" s="304"/>
      <c r="C278" s="216"/>
      <c r="D278" s="327"/>
      <c r="E278" s="327"/>
    </row>
    <row r="279" spans="1:5" s="214" customFormat="1" ht="15.75" x14ac:dyDescent="0.2">
      <c r="A279" s="304"/>
      <c r="C279" s="216"/>
      <c r="D279" s="327"/>
      <c r="E279" s="327"/>
    </row>
    <row r="280" spans="1:5" s="214" customFormat="1" ht="15.75" x14ac:dyDescent="0.2">
      <c r="A280" s="304"/>
      <c r="C280" s="216"/>
      <c r="D280" s="327"/>
      <c r="E280" s="327"/>
    </row>
    <row r="281" spans="1:5" s="214" customFormat="1" ht="15.75" x14ac:dyDescent="0.2">
      <c r="A281" s="304"/>
      <c r="C281" s="216"/>
      <c r="D281" s="327"/>
      <c r="E281" s="327"/>
    </row>
    <row r="282" spans="1:5" s="214" customFormat="1" ht="15.75" x14ac:dyDescent="0.2">
      <c r="A282" s="304"/>
      <c r="C282" s="216"/>
      <c r="D282" s="327"/>
      <c r="E282" s="327"/>
    </row>
    <row r="283" spans="1:5" s="214" customFormat="1" ht="15.75" x14ac:dyDescent="0.2">
      <c r="A283" s="304"/>
      <c r="C283" s="216"/>
      <c r="D283" s="327"/>
      <c r="E283" s="327"/>
    </row>
    <row r="284" spans="1:5" s="214" customFormat="1" ht="15.75" x14ac:dyDescent="0.2">
      <c r="A284" s="304"/>
      <c r="C284" s="216"/>
      <c r="D284" s="327"/>
      <c r="E284" s="327"/>
    </row>
    <row r="285" spans="1:5" s="214" customFormat="1" ht="15.75" x14ac:dyDescent="0.2">
      <c r="A285" s="304"/>
      <c r="C285" s="216"/>
      <c r="D285" s="327"/>
      <c r="E285" s="327"/>
    </row>
    <row r="286" spans="1:5" s="214" customFormat="1" ht="15.75" x14ac:dyDescent="0.2">
      <c r="A286" s="304"/>
      <c r="C286" s="216"/>
      <c r="D286" s="327"/>
      <c r="E286" s="327"/>
    </row>
    <row r="287" spans="1:5" s="214" customFormat="1" ht="15.75" x14ac:dyDescent="0.2">
      <c r="A287" s="304"/>
      <c r="C287" s="216"/>
      <c r="D287" s="327"/>
      <c r="E287" s="327"/>
    </row>
    <row r="288" spans="1:5" s="214" customFormat="1" ht="15.75" x14ac:dyDescent="0.2">
      <c r="A288" s="304"/>
      <c r="C288" s="216"/>
      <c r="D288" s="327"/>
      <c r="E288" s="327"/>
    </row>
    <row r="289" spans="1:5" s="214" customFormat="1" ht="15.75" x14ac:dyDescent="0.2">
      <c r="A289" s="304"/>
      <c r="C289" s="216"/>
      <c r="D289" s="327"/>
      <c r="E289" s="327"/>
    </row>
    <row r="290" spans="1:5" s="214" customFormat="1" ht="15.75" x14ac:dyDescent="0.2">
      <c r="A290" s="304"/>
      <c r="C290" s="216"/>
      <c r="D290" s="327"/>
      <c r="E290" s="327"/>
    </row>
    <row r="291" spans="1:5" s="214" customFormat="1" ht="15.75" x14ac:dyDescent="0.2">
      <c r="A291" s="304"/>
      <c r="C291" s="216"/>
      <c r="D291" s="327"/>
      <c r="E291" s="327"/>
    </row>
    <row r="292" spans="1:5" s="214" customFormat="1" ht="15.75" x14ac:dyDescent="0.2">
      <c r="A292" s="304"/>
      <c r="C292" s="216"/>
      <c r="D292" s="327"/>
      <c r="E292" s="327"/>
    </row>
    <row r="293" spans="1:5" s="214" customFormat="1" ht="15.75" x14ac:dyDescent="0.2">
      <c r="A293" s="304"/>
      <c r="C293" s="216"/>
      <c r="D293" s="327"/>
      <c r="E293" s="327"/>
    </row>
    <row r="294" spans="1:5" s="214" customFormat="1" ht="15.75" x14ac:dyDescent="0.2">
      <c r="A294" s="304"/>
      <c r="C294" s="216"/>
      <c r="D294" s="327"/>
      <c r="E294" s="327"/>
    </row>
    <row r="295" spans="1:5" s="214" customFormat="1" ht="15.75" x14ac:dyDescent="0.2">
      <c r="A295" s="304"/>
      <c r="C295" s="216"/>
      <c r="D295" s="327"/>
      <c r="E295" s="327"/>
    </row>
    <row r="296" spans="1:5" s="214" customFormat="1" ht="15.75" x14ac:dyDescent="0.2">
      <c r="A296" s="304"/>
      <c r="C296" s="216"/>
      <c r="D296" s="327"/>
      <c r="E296" s="327"/>
    </row>
    <row r="297" spans="1:5" s="214" customFormat="1" ht="15.75" x14ac:dyDescent="0.2">
      <c r="A297" s="304"/>
      <c r="C297" s="216"/>
      <c r="D297" s="327"/>
      <c r="E297" s="327"/>
    </row>
    <row r="298" spans="1:5" s="214" customFormat="1" ht="15.75" x14ac:dyDescent="0.2">
      <c r="A298" s="304"/>
      <c r="C298" s="216"/>
      <c r="D298" s="327"/>
      <c r="E298" s="327"/>
    </row>
    <row r="299" spans="1:5" s="214" customFormat="1" ht="15.75" x14ac:dyDescent="0.2">
      <c r="A299" s="304"/>
      <c r="C299" s="216"/>
      <c r="D299" s="327"/>
      <c r="E299" s="327"/>
    </row>
    <row r="300" spans="1:5" s="214" customFormat="1" ht="15.75" x14ac:dyDescent="0.2">
      <c r="A300" s="304"/>
      <c r="C300" s="216"/>
      <c r="D300" s="327"/>
      <c r="E300" s="327"/>
    </row>
    <row r="301" spans="1:5" s="214" customFormat="1" ht="15.75" x14ac:dyDescent="0.2">
      <c r="A301" s="304"/>
      <c r="C301" s="216"/>
      <c r="D301" s="327"/>
      <c r="E301" s="327"/>
    </row>
    <row r="302" spans="1:5" s="214" customFormat="1" ht="15.75" x14ac:dyDescent="0.2">
      <c r="A302" s="304"/>
      <c r="C302" s="216"/>
      <c r="D302" s="327"/>
      <c r="E302" s="327"/>
    </row>
    <row r="303" spans="1:5" s="214" customFormat="1" ht="15.75" x14ac:dyDescent="0.2">
      <c r="A303" s="304"/>
      <c r="C303" s="216"/>
      <c r="D303" s="327"/>
      <c r="E303" s="327"/>
    </row>
    <row r="304" spans="1:5" s="214" customFormat="1" ht="15.75" x14ac:dyDescent="0.2">
      <c r="A304" s="304"/>
      <c r="C304" s="216"/>
      <c r="D304" s="327"/>
      <c r="E304" s="327"/>
    </row>
    <row r="305" spans="1:5" s="214" customFormat="1" ht="15.75" x14ac:dyDescent="0.2">
      <c r="A305" s="304"/>
      <c r="C305" s="216"/>
      <c r="D305" s="327"/>
      <c r="E305" s="327"/>
    </row>
    <row r="306" spans="1:5" s="214" customFormat="1" ht="15.75" x14ac:dyDescent="0.2">
      <c r="A306" s="304"/>
      <c r="C306" s="216"/>
      <c r="D306" s="327"/>
      <c r="E306" s="327"/>
    </row>
    <row r="307" spans="1:5" s="214" customFormat="1" ht="15.75" x14ac:dyDescent="0.2">
      <c r="A307" s="304"/>
      <c r="C307" s="216"/>
      <c r="D307" s="327"/>
      <c r="E307" s="327"/>
    </row>
    <row r="308" spans="1:5" s="214" customFormat="1" ht="15.75" x14ac:dyDescent="0.2">
      <c r="A308" s="304"/>
      <c r="C308" s="216"/>
      <c r="D308" s="327"/>
      <c r="E308" s="327"/>
    </row>
    <row r="309" spans="1:5" s="214" customFormat="1" ht="15.75" x14ac:dyDescent="0.2">
      <c r="A309" s="304"/>
      <c r="C309" s="216"/>
      <c r="D309" s="327"/>
      <c r="E309" s="327"/>
    </row>
    <row r="310" spans="1:5" s="214" customFormat="1" ht="15.75" x14ac:dyDescent="0.2">
      <c r="A310" s="304"/>
      <c r="C310" s="216"/>
      <c r="D310" s="327"/>
      <c r="E310" s="327"/>
    </row>
    <row r="311" spans="1:5" s="214" customFormat="1" ht="15.75" x14ac:dyDescent="0.2">
      <c r="A311" s="304"/>
      <c r="C311" s="216"/>
      <c r="D311" s="327"/>
      <c r="E311" s="327"/>
    </row>
    <row r="312" spans="1:5" s="214" customFormat="1" ht="15.75" x14ac:dyDescent="0.2">
      <c r="A312" s="304"/>
      <c r="C312" s="216"/>
      <c r="D312" s="327"/>
      <c r="E312" s="327"/>
    </row>
    <row r="313" spans="1:5" s="214" customFormat="1" ht="15.75" x14ac:dyDescent="0.2">
      <c r="A313" s="304"/>
      <c r="C313" s="216"/>
      <c r="D313" s="327"/>
      <c r="E313" s="327"/>
    </row>
    <row r="314" spans="1:5" s="214" customFormat="1" ht="15.75" x14ac:dyDescent="0.2">
      <c r="A314" s="304"/>
      <c r="C314" s="216"/>
      <c r="D314" s="327"/>
      <c r="E314" s="327"/>
    </row>
    <row r="315" spans="1:5" s="214" customFormat="1" ht="15.75" x14ac:dyDescent="0.2">
      <c r="A315" s="304"/>
      <c r="C315" s="216"/>
      <c r="D315" s="327"/>
      <c r="E315" s="327"/>
    </row>
    <row r="316" spans="1:5" s="214" customFormat="1" ht="15.75" x14ac:dyDescent="0.2">
      <c r="A316" s="304"/>
      <c r="C316" s="216"/>
      <c r="D316" s="327"/>
      <c r="E316" s="327"/>
    </row>
    <row r="317" spans="1:5" s="214" customFormat="1" ht="15.75" x14ac:dyDescent="0.2">
      <c r="A317" s="304"/>
      <c r="C317" s="216"/>
      <c r="D317" s="327"/>
      <c r="E317" s="327"/>
    </row>
    <row r="318" spans="1:5" s="214" customFormat="1" ht="15.75" x14ac:dyDescent="0.2">
      <c r="A318" s="304"/>
      <c r="C318" s="216"/>
      <c r="D318" s="327"/>
      <c r="E318" s="327"/>
    </row>
    <row r="319" spans="1:5" s="214" customFormat="1" ht="15.75" x14ac:dyDescent="0.2">
      <c r="A319" s="304"/>
      <c r="C319" s="216"/>
      <c r="D319" s="327"/>
      <c r="E319" s="327"/>
    </row>
    <row r="320" spans="1:5" s="214" customFormat="1" ht="15.75" x14ac:dyDescent="0.2">
      <c r="A320" s="304"/>
      <c r="C320" s="216"/>
      <c r="D320" s="327"/>
      <c r="E320" s="327"/>
    </row>
    <row r="321" spans="1:5" s="214" customFormat="1" ht="15.75" x14ac:dyDescent="0.2">
      <c r="A321" s="304"/>
      <c r="C321" s="216"/>
      <c r="D321" s="327"/>
      <c r="E321" s="327"/>
    </row>
    <row r="322" spans="1:5" s="214" customFormat="1" ht="15.75" x14ac:dyDescent="0.2">
      <c r="A322" s="304"/>
      <c r="C322" s="216"/>
      <c r="D322" s="327"/>
      <c r="E322" s="327"/>
    </row>
    <row r="323" spans="1:5" s="214" customFormat="1" ht="15.75" x14ac:dyDescent="0.2">
      <c r="A323" s="304"/>
      <c r="C323" s="216"/>
      <c r="D323" s="327"/>
      <c r="E323" s="327"/>
    </row>
    <row r="324" spans="1:5" s="214" customFormat="1" ht="15.75" x14ac:dyDescent="0.2">
      <c r="A324" s="304"/>
      <c r="C324" s="216"/>
      <c r="D324" s="327"/>
      <c r="E324" s="327"/>
    </row>
    <row r="325" spans="1:5" s="214" customFormat="1" ht="15.75" x14ac:dyDescent="0.2">
      <c r="A325" s="304"/>
      <c r="C325" s="216"/>
      <c r="D325" s="327"/>
      <c r="E325" s="327"/>
    </row>
    <row r="326" spans="1:5" s="214" customFormat="1" ht="15.75" x14ac:dyDescent="0.2">
      <c r="A326" s="304"/>
      <c r="C326" s="216"/>
      <c r="D326" s="327"/>
      <c r="E326" s="327"/>
    </row>
    <row r="327" spans="1:5" s="214" customFormat="1" ht="15.75" x14ac:dyDescent="0.2">
      <c r="A327" s="304"/>
      <c r="C327" s="216"/>
      <c r="D327" s="327"/>
      <c r="E327" s="327"/>
    </row>
    <row r="328" spans="1:5" s="214" customFormat="1" ht="15.75" x14ac:dyDescent="0.2">
      <c r="A328" s="304"/>
      <c r="C328" s="216"/>
      <c r="D328" s="327"/>
      <c r="E328" s="327"/>
    </row>
    <row r="329" spans="1:5" s="214" customFormat="1" ht="15.75" x14ac:dyDescent="0.2">
      <c r="A329" s="304"/>
      <c r="C329" s="216"/>
      <c r="D329" s="327"/>
      <c r="E329" s="327"/>
    </row>
    <row r="330" spans="1:5" s="214" customFormat="1" ht="15.75" x14ac:dyDescent="0.2">
      <c r="A330" s="304"/>
      <c r="C330" s="216"/>
      <c r="D330" s="327"/>
      <c r="E330" s="327"/>
    </row>
    <row r="331" spans="1:5" s="214" customFormat="1" ht="15.75" x14ac:dyDescent="0.2">
      <c r="A331" s="304"/>
      <c r="C331" s="216"/>
      <c r="D331" s="327"/>
      <c r="E331" s="327"/>
    </row>
    <row r="332" spans="1:5" s="214" customFormat="1" ht="15.75" x14ac:dyDescent="0.2">
      <c r="A332" s="304"/>
      <c r="C332" s="216"/>
      <c r="D332" s="327"/>
      <c r="E332" s="327"/>
    </row>
    <row r="333" spans="1:5" s="214" customFormat="1" ht="15.75" x14ac:dyDescent="0.2">
      <c r="A333" s="304"/>
      <c r="C333" s="216"/>
      <c r="D333" s="327"/>
      <c r="E333" s="327"/>
    </row>
    <row r="334" spans="1:5" s="214" customFormat="1" ht="15.75" x14ac:dyDescent="0.2">
      <c r="A334" s="304"/>
      <c r="C334" s="216"/>
      <c r="D334" s="327"/>
      <c r="E334" s="327"/>
    </row>
    <row r="335" spans="1:5" s="214" customFormat="1" ht="15.75" x14ac:dyDescent="0.2">
      <c r="A335" s="304"/>
      <c r="C335" s="216"/>
      <c r="D335" s="327"/>
      <c r="E335" s="327"/>
    </row>
    <row r="336" spans="1:5" s="214" customFormat="1" ht="15.75" x14ac:dyDescent="0.2">
      <c r="A336" s="304"/>
      <c r="C336" s="216"/>
      <c r="D336" s="327"/>
      <c r="E336" s="327"/>
    </row>
    <row r="337" spans="1:5" s="214" customFormat="1" ht="15.75" x14ac:dyDescent="0.2">
      <c r="A337" s="304"/>
      <c r="C337" s="216"/>
      <c r="D337" s="327"/>
      <c r="E337" s="327"/>
    </row>
    <row r="338" spans="1:5" s="214" customFormat="1" ht="15.75" x14ac:dyDescent="0.2">
      <c r="A338" s="304"/>
      <c r="C338" s="216"/>
      <c r="D338" s="327"/>
      <c r="E338" s="327"/>
    </row>
    <row r="339" spans="1:5" s="214" customFormat="1" ht="15.75" x14ac:dyDescent="0.2">
      <c r="A339" s="304"/>
      <c r="C339" s="216"/>
      <c r="D339" s="327"/>
      <c r="E339" s="327"/>
    </row>
    <row r="340" spans="1:5" s="214" customFormat="1" ht="15.75" x14ac:dyDescent="0.2">
      <c r="A340" s="304"/>
      <c r="C340" s="216"/>
      <c r="D340" s="327"/>
      <c r="E340" s="327"/>
    </row>
    <row r="341" spans="1:5" s="214" customFormat="1" ht="15.75" x14ac:dyDescent="0.2">
      <c r="A341" s="304"/>
      <c r="C341" s="216"/>
      <c r="D341" s="327"/>
      <c r="E341" s="327"/>
    </row>
    <row r="342" spans="1:5" s="214" customFormat="1" ht="15.75" x14ac:dyDescent="0.2">
      <c r="A342" s="304"/>
      <c r="C342" s="216"/>
      <c r="D342" s="327"/>
      <c r="E342" s="327"/>
    </row>
    <row r="343" spans="1:5" s="214" customFormat="1" ht="15.75" x14ac:dyDescent="0.2">
      <c r="A343" s="304"/>
      <c r="C343" s="216"/>
      <c r="D343" s="327"/>
      <c r="E343" s="327"/>
    </row>
    <row r="344" spans="1:5" s="214" customFormat="1" ht="15.75" x14ac:dyDescent="0.2">
      <c r="A344" s="304"/>
      <c r="C344" s="216"/>
      <c r="D344" s="327"/>
      <c r="E344" s="327"/>
    </row>
    <row r="345" spans="1:5" s="214" customFormat="1" ht="15.75" x14ac:dyDescent="0.2">
      <c r="A345" s="304"/>
      <c r="C345" s="216"/>
      <c r="D345" s="327"/>
      <c r="E345" s="327"/>
    </row>
    <row r="346" spans="1:5" s="214" customFormat="1" ht="15.75" x14ac:dyDescent="0.2">
      <c r="A346" s="304"/>
      <c r="C346" s="216"/>
      <c r="D346" s="327"/>
      <c r="E346" s="327"/>
    </row>
    <row r="347" spans="1:5" s="214" customFormat="1" ht="15.75" x14ac:dyDescent="0.2">
      <c r="A347" s="304"/>
      <c r="C347" s="216"/>
      <c r="D347" s="327"/>
      <c r="E347" s="327"/>
    </row>
    <row r="348" spans="1:5" s="214" customFormat="1" ht="15.75" x14ac:dyDescent="0.2">
      <c r="A348" s="304"/>
      <c r="C348" s="216"/>
      <c r="D348" s="327"/>
      <c r="E348" s="327"/>
    </row>
    <row r="349" spans="1:5" s="214" customFormat="1" ht="15.75" x14ac:dyDescent="0.2">
      <c r="A349" s="304"/>
      <c r="C349" s="216"/>
      <c r="D349" s="327"/>
      <c r="E349" s="327"/>
    </row>
    <row r="350" spans="1:5" s="214" customFormat="1" ht="15.75" x14ac:dyDescent="0.2">
      <c r="A350" s="304"/>
      <c r="C350" s="216"/>
      <c r="D350" s="327"/>
      <c r="E350" s="327"/>
    </row>
    <row r="351" spans="1:5" s="214" customFormat="1" ht="15.75" x14ac:dyDescent="0.2">
      <c r="A351" s="304"/>
      <c r="C351" s="216"/>
      <c r="D351" s="327"/>
      <c r="E351" s="327"/>
    </row>
    <row r="352" spans="1:5" s="214" customFormat="1" ht="15.75" x14ac:dyDescent="0.2">
      <c r="A352" s="304"/>
      <c r="C352" s="216"/>
      <c r="D352" s="327"/>
      <c r="E352" s="327"/>
    </row>
    <row r="353" spans="1:5" s="214" customFormat="1" ht="15.75" x14ac:dyDescent="0.2">
      <c r="A353" s="304"/>
      <c r="C353" s="216"/>
      <c r="D353" s="327"/>
      <c r="E353" s="327"/>
    </row>
    <row r="354" spans="1:5" s="214" customFormat="1" ht="15.75" x14ac:dyDescent="0.2">
      <c r="A354" s="304"/>
      <c r="C354" s="216"/>
      <c r="D354" s="327"/>
      <c r="E354" s="327"/>
    </row>
    <row r="355" spans="1:5" s="214" customFormat="1" ht="15.75" x14ac:dyDescent="0.2">
      <c r="A355" s="304"/>
      <c r="C355" s="216"/>
      <c r="D355" s="327"/>
      <c r="E355" s="327"/>
    </row>
    <row r="356" spans="1:5" s="214" customFormat="1" ht="15.75" x14ac:dyDescent="0.2">
      <c r="A356" s="304"/>
      <c r="C356" s="216"/>
      <c r="D356" s="327"/>
      <c r="E356" s="327"/>
    </row>
    <row r="357" spans="1:5" s="214" customFormat="1" ht="15.75" x14ac:dyDescent="0.2">
      <c r="A357" s="304"/>
      <c r="C357" s="216"/>
      <c r="D357" s="327"/>
      <c r="E357" s="327"/>
    </row>
    <row r="358" spans="1:5" s="214" customFormat="1" ht="15.75" x14ac:dyDescent="0.2">
      <c r="A358" s="304"/>
      <c r="C358" s="216"/>
      <c r="D358" s="327"/>
      <c r="E358" s="327"/>
    </row>
    <row r="359" spans="1:5" s="214" customFormat="1" ht="15.75" x14ac:dyDescent="0.2">
      <c r="A359" s="304"/>
      <c r="C359" s="216"/>
      <c r="D359" s="327"/>
      <c r="E359" s="327"/>
    </row>
    <row r="360" spans="1:5" s="214" customFormat="1" ht="15.75" x14ac:dyDescent="0.2">
      <c r="A360" s="304"/>
      <c r="C360" s="216"/>
      <c r="D360" s="327"/>
      <c r="E360" s="327"/>
    </row>
    <row r="361" spans="1:5" s="214" customFormat="1" ht="15.75" x14ac:dyDescent="0.2">
      <c r="A361" s="304"/>
      <c r="C361" s="216"/>
      <c r="D361" s="327"/>
      <c r="E361" s="327"/>
    </row>
    <row r="362" spans="1:5" s="214" customFormat="1" ht="15.75" x14ac:dyDescent="0.2">
      <c r="A362" s="304"/>
      <c r="C362" s="216"/>
      <c r="D362" s="327"/>
      <c r="E362" s="327"/>
    </row>
    <row r="363" spans="1:5" s="214" customFormat="1" ht="15.75" x14ac:dyDescent="0.2">
      <c r="A363" s="304"/>
      <c r="C363" s="216"/>
      <c r="D363" s="327"/>
      <c r="E363" s="327"/>
    </row>
    <row r="364" spans="1:5" s="214" customFormat="1" ht="15.75" x14ac:dyDescent="0.2">
      <c r="A364" s="304"/>
      <c r="C364" s="216"/>
      <c r="D364" s="327"/>
      <c r="E364" s="327"/>
    </row>
    <row r="365" spans="1:5" s="214" customFormat="1" ht="15.75" x14ac:dyDescent="0.2">
      <c r="A365" s="304"/>
      <c r="C365" s="216"/>
      <c r="D365" s="327"/>
      <c r="E365" s="327"/>
    </row>
    <row r="366" spans="1:5" s="214" customFormat="1" ht="15.75" x14ac:dyDescent="0.2">
      <c r="A366" s="304"/>
      <c r="C366" s="216"/>
      <c r="D366" s="327"/>
      <c r="E366" s="327"/>
    </row>
    <row r="367" spans="1:5" s="214" customFormat="1" ht="15.75" x14ac:dyDescent="0.2">
      <c r="A367" s="304"/>
      <c r="C367" s="216"/>
      <c r="D367" s="327"/>
      <c r="E367" s="327"/>
    </row>
    <row r="368" spans="1:5" s="214" customFormat="1" ht="15.75" x14ac:dyDescent="0.2">
      <c r="A368" s="304"/>
      <c r="C368" s="216"/>
      <c r="D368" s="327"/>
      <c r="E368" s="327"/>
    </row>
    <row r="369" spans="1:5" s="214" customFormat="1" ht="15.75" x14ac:dyDescent="0.2">
      <c r="A369" s="304"/>
      <c r="C369" s="216"/>
      <c r="D369" s="327"/>
      <c r="E369" s="327"/>
    </row>
    <row r="370" spans="1:5" s="214" customFormat="1" ht="15.75" x14ac:dyDescent="0.2">
      <c r="A370" s="304"/>
      <c r="C370" s="216"/>
      <c r="D370" s="327"/>
      <c r="E370" s="327"/>
    </row>
    <row r="371" spans="1:5" s="214" customFormat="1" ht="15.75" x14ac:dyDescent="0.2">
      <c r="A371" s="304"/>
      <c r="C371" s="216"/>
      <c r="D371" s="327"/>
      <c r="E371" s="327"/>
    </row>
    <row r="372" spans="1:5" s="214" customFormat="1" ht="15.75" x14ac:dyDescent="0.2">
      <c r="A372" s="304"/>
      <c r="C372" s="216"/>
      <c r="D372" s="327"/>
      <c r="E372" s="327"/>
    </row>
    <row r="373" spans="1:5" s="214" customFormat="1" ht="15.75" x14ac:dyDescent="0.2">
      <c r="A373" s="304"/>
      <c r="C373" s="216"/>
      <c r="D373" s="327"/>
      <c r="E373" s="327"/>
    </row>
    <row r="374" spans="1:5" s="214" customFormat="1" ht="15.75" x14ac:dyDescent="0.2">
      <c r="A374" s="304"/>
      <c r="C374" s="216"/>
      <c r="D374" s="327"/>
      <c r="E374" s="327"/>
    </row>
    <row r="375" spans="1:5" s="214" customFormat="1" ht="15.75" x14ac:dyDescent="0.2">
      <c r="A375" s="304"/>
      <c r="C375" s="216"/>
      <c r="D375" s="327"/>
      <c r="E375" s="327"/>
    </row>
    <row r="376" spans="1:5" s="214" customFormat="1" ht="15.75" x14ac:dyDescent="0.2">
      <c r="A376" s="304"/>
      <c r="C376" s="216"/>
      <c r="D376" s="327"/>
      <c r="E376" s="327"/>
    </row>
    <row r="377" spans="1:5" s="214" customFormat="1" ht="15.75" x14ac:dyDescent="0.2">
      <c r="A377" s="304"/>
      <c r="C377" s="216"/>
      <c r="D377" s="327"/>
      <c r="E377" s="327"/>
    </row>
    <row r="378" spans="1:5" s="214" customFormat="1" ht="15.75" x14ac:dyDescent="0.2">
      <c r="A378" s="304"/>
      <c r="C378" s="216"/>
      <c r="D378" s="327"/>
      <c r="E378" s="327"/>
    </row>
    <row r="379" spans="1:5" s="214" customFormat="1" ht="15.75" x14ac:dyDescent="0.2">
      <c r="A379" s="304"/>
      <c r="C379" s="216"/>
      <c r="D379" s="327"/>
      <c r="E379" s="327"/>
    </row>
    <row r="380" spans="1:5" s="214" customFormat="1" ht="15.75" x14ac:dyDescent="0.2">
      <c r="A380" s="304"/>
      <c r="C380" s="216"/>
      <c r="D380" s="327"/>
      <c r="E380" s="327"/>
    </row>
    <row r="381" spans="1:5" s="214" customFormat="1" ht="15.75" x14ac:dyDescent="0.2">
      <c r="A381" s="304"/>
      <c r="C381" s="216"/>
      <c r="D381" s="327"/>
      <c r="E381" s="327"/>
    </row>
    <row r="382" spans="1:5" s="214" customFormat="1" ht="15.75" x14ac:dyDescent="0.2">
      <c r="A382" s="304"/>
      <c r="C382" s="216"/>
      <c r="D382" s="327"/>
      <c r="E382" s="327"/>
    </row>
    <row r="383" spans="1:5" s="214" customFormat="1" ht="15.75" x14ac:dyDescent="0.2">
      <c r="A383" s="304"/>
      <c r="C383" s="216"/>
      <c r="D383" s="327"/>
      <c r="E383" s="327"/>
    </row>
    <row r="384" spans="1:5" s="214" customFormat="1" ht="15.75" x14ac:dyDescent="0.2">
      <c r="A384" s="304"/>
      <c r="C384" s="216"/>
      <c r="D384" s="327"/>
      <c r="E384" s="327"/>
    </row>
    <row r="385" spans="1:5" s="214" customFormat="1" ht="15.75" x14ac:dyDescent="0.2">
      <c r="A385" s="304"/>
      <c r="C385" s="216"/>
      <c r="D385" s="327"/>
      <c r="E385" s="327"/>
    </row>
    <row r="386" spans="1:5" s="214" customFormat="1" ht="15.75" x14ac:dyDescent="0.2">
      <c r="A386" s="304"/>
      <c r="C386" s="216"/>
      <c r="D386" s="327"/>
      <c r="E386" s="327"/>
    </row>
    <row r="387" spans="1:5" s="214" customFormat="1" ht="15.75" x14ac:dyDescent="0.2">
      <c r="A387" s="304"/>
      <c r="C387" s="216"/>
      <c r="D387" s="327"/>
      <c r="E387" s="327"/>
    </row>
    <row r="388" spans="1:5" s="214" customFormat="1" ht="15.75" x14ac:dyDescent="0.2">
      <c r="A388" s="304"/>
      <c r="C388" s="216"/>
      <c r="D388" s="327"/>
      <c r="E388" s="327"/>
    </row>
    <row r="389" spans="1:5" s="214" customFormat="1" ht="15.75" x14ac:dyDescent="0.2">
      <c r="A389" s="304"/>
      <c r="C389" s="216"/>
      <c r="D389" s="327"/>
      <c r="E389" s="327"/>
    </row>
    <row r="390" spans="1:5" s="214" customFormat="1" ht="15.75" x14ac:dyDescent="0.2">
      <c r="A390" s="304"/>
      <c r="C390" s="216"/>
      <c r="D390" s="327"/>
      <c r="E390" s="327"/>
    </row>
    <row r="391" spans="1:5" s="214" customFormat="1" ht="15.75" x14ac:dyDescent="0.2">
      <c r="A391" s="304"/>
      <c r="C391" s="216"/>
      <c r="D391" s="327"/>
      <c r="E391" s="327"/>
    </row>
    <row r="392" spans="1:5" s="214" customFormat="1" ht="15.75" x14ac:dyDescent="0.2">
      <c r="A392" s="304"/>
      <c r="C392" s="216"/>
      <c r="D392" s="327"/>
      <c r="E392" s="327"/>
    </row>
    <row r="393" spans="1:5" s="214" customFormat="1" ht="15.75" x14ac:dyDescent="0.2">
      <c r="A393" s="304"/>
      <c r="C393" s="216"/>
      <c r="D393" s="327"/>
      <c r="E393" s="327"/>
    </row>
    <row r="394" spans="1:5" s="214" customFormat="1" ht="15.75" x14ac:dyDescent="0.2">
      <c r="A394" s="304"/>
      <c r="C394" s="216"/>
      <c r="D394" s="327"/>
      <c r="E394" s="327"/>
    </row>
    <row r="395" spans="1:5" s="214" customFormat="1" ht="15.75" x14ac:dyDescent="0.2">
      <c r="A395" s="304"/>
      <c r="C395" s="216"/>
      <c r="D395" s="327"/>
      <c r="E395" s="327"/>
    </row>
    <row r="396" spans="1:5" s="214" customFormat="1" ht="15.75" x14ac:dyDescent="0.2">
      <c r="A396" s="304"/>
      <c r="C396" s="216"/>
      <c r="D396" s="327"/>
      <c r="E396" s="327"/>
    </row>
    <row r="397" spans="1:5" s="214" customFormat="1" ht="15.75" x14ac:dyDescent="0.2">
      <c r="A397" s="304"/>
      <c r="C397" s="216"/>
      <c r="D397" s="327"/>
      <c r="E397" s="327"/>
    </row>
    <row r="398" spans="1:5" s="214" customFormat="1" ht="15.75" x14ac:dyDescent="0.2">
      <c r="A398" s="304"/>
      <c r="C398" s="216"/>
      <c r="D398" s="327"/>
      <c r="E398" s="327"/>
    </row>
    <row r="399" spans="1:5" s="214" customFormat="1" ht="15.75" x14ac:dyDescent="0.2">
      <c r="A399" s="304"/>
      <c r="C399" s="216"/>
      <c r="D399" s="327"/>
      <c r="E399" s="327"/>
    </row>
    <row r="400" spans="1:5" s="214" customFormat="1" ht="15.75" x14ac:dyDescent="0.2">
      <c r="A400" s="304"/>
      <c r="C400" s="216"/>
      <c r="D400" s="327"/>
      <c r="E400" s="327"/>
    </row>
    <row r="401" spans="1:5" s="214" customFormat="1" ht="15.75" x14ac:dyDescent="0.2">
      <c r="A401" s="304"/>
      <c r="C401" s="216"/>
      <c r="D401" s="327"/>
      <c r="E401" s="327"/>
    </row>
    <row r="402" spans="1:5" s="214" customFormat="1" ht="15.75" x14ac:dyDescent="0.2">
      <c r="A402" s="304"/>
      <c r="C402" s="216"/>
      <c r="D402" s="327"/>
      <c r="E402" s="327"/>
    </row>
    <row r="403" spans="1:5" s="214" customFormat="1" ht="15.75" x14ac:dyDescent="0.2">
      <c r="A403" s="304"/>
      <c r="C403" s="216"/>
      <c r="D403" s="327"/>
      <c r="E403" s="327"/>
    </row>
    <row r="404" spans="1:5" s="214" customFormat="1" ht="15.75" x14ac:dyDescent="0.2">
      <c r="A404" s="304"/>
      <c r="C404" s="216"/>
      <c r="D404" s="327"/>
      <c r="E404" s="327"/>
    </row>
    <row r="405" spans="1:5" s="214" customFormat="1" ht="15.75" x14ac:dyDescent="0.2">
      <c r="A405" s="304"/>
      <c r="C405" s="216"/>
      <c r="D405" s="327"/>
      <c r="E405" s="327"/>
    </row>
    <row r="406" spans="1:5" s="214" customFormat="1" ht="15.75" x14ac:dyDescent="0.2">
      <c r="A406" s="304"/>
      <c r="C406" s="216"/>
      <c r="D406" s="327"/>
      <c r="E406" s="327"/>
    </row>
    <row r="407" spans="1:5" s="214" customFormat="1" ht="15.75" x14ac:dyDescent="0.2">
      <c r="A407" s="304"/>
      <c r="C407" s="216"/>
      <c r="D407" s="327"/>
      <c r="E407" s="327"/>
    </row>
    <row r="408" spans="1:5" s="214" customFormat="1" ht="15.75" x14ac:dyDescent="0.2">
      <c r="A408" s="304"/>
      <c r="C408" s="216"/>
      <c r="D408" s="327"/>
      <c r="E408" s="327"/>
    </row>
    <row r="409" spans="1:5" s="214" customFormat="1" ht="15.75" x14ac:dyDescent="0.2">
      <c r="A409" s="304"/>
      <c r="C409" s="216"/>
      <c r="D409" s="327"/>
      <c r="E409" s="327"/>
    </row>
    <row r="410" spans="1:5" s="214" customFormat="1" ht="15.75" x14ac:dyDescent="0.2">
      <c r="A410" s="304"/>
      <c r="C410" s="216"/>
      <c r="D410" s="327"/>
      <c r="E410" s="327"/>
    </row>
    <row r="411" spans="1:5" s="214" customFormat="1" ht="15.75" x14ac:dyDescent="0.2">
      <c r="A411" s="304"/>
      <c r="C411" s="216"/>
      <c r="D411" s="327"/>
      <c r="E411" s="327"/>
    </row>
    <row r="412" spans="1:5" s="214" customFormat="1" ht="15.75" x14ac:dyDescent="0.2">
      <c r="A412" s="304"/>
      <c r="C412" s="216"/>
      <c r="D412" s="327"/>
      <c r="E412" s="327"/>
    </row>
    <row r="413" spans="1:5" s="214" customFormat="1" ht="15.75" x14ac:dyDescent="0.2">
      <c r="A413" s="304"/>
      <c r="C413" s="216"/>
      <c r="D413" s="327"/>
      <c r="E413" s="327"/>
    </row>
    <row r="414" spans="1:5" s="214" customFormat="1" ht="15.75" x14ac:dyDescent="0.2">
      <c r="A414" s="304"/>
      <c r="C414" s="216"/>
      <c r="D414" s="327"/>
      <c r="E414" s="327"/>
    </row>
    <row r="415" spans="1:5" s="214" customFormat="1" ht="15.75" x14ac:dyDescent="0.2">
      <c r="A415" s="304"/>
      <c r="C415" s="216"/>
      <c r="D415" s="327"/>
      <c r="E415" s="327"/>
    </row>
    <row r="416" spans="1:5" s="214" customFormat="1" ht="15.75" x14ac:dyDescent="0.2">
      <c r="A416" s="304"/>
      <c r="C416" s="216"/>
      <c r="D416" s="327"/>
      <c r="E416" s="327"/>
    </row>
    <row r="417" spans="1:5" s="214" customFormat="1" ht="15.75" x14ac:dyDescent="0.2">
      <c r="A417" s="304"/>
      <c r="C417" s="216"/>
      <c r="D417" s="327"/>
      <c r="E417" s="327"/>
    </row>
    <row r="418" spans="1:5" s="214" customFormat="1" ht="15.75" x14ac:dyDescent="0.2">
      <c r="A418" s="304"/>
      <c r="C418" s="216"/>
      <c r="D418" s="327"/>
      <c r="E418" s="327"/>
    </row>
    <row r="419" spans="1:5" s="214" customFormat="1" ht="15.75" x14ac:dyDescent="0.2">
      <c r="A419" s="304"/>
      <c r="C419" s="216"/>
      <c r="D419" s="327"/>
      <c r="E419" s="327"/>
    </row>
    <row r="420" spans="1:5" s="214" customFormat="1" ht="15.75" x14ac:dyDescent="0.2">
      <c r="A420" s="304"/>
      <c r="C420" s="216"/>
      <c r="D420" s="327"/>
      <c r="E420" s="327"/>
    </row>
    <row r="421" spans="1:5" s="214" customFormat="1" ht="15.75" x14ac:dyDescent="0.2">
      <c r="A421" s="304"/>
      <c r="C421" s="216"/>
      <c r="D421" s="327"/>
      <c r="E421" s="327"/>
    </row>
    <row r="422" spans="1:5" s="214" customFormat="1" ht="15.75" x14ac:dyDescent="0.2">
      <c r="A422" s="304"/>
      <c r="C422" s="216"/>
      <c r="D422" s="327"/>
      <c r="E422" s="327"/>
    </row>
    <row r="423" spans="1:5" s="214" customFormat="1" ht="15.75" x14ac:dyDescent="0.2">
      <c r="A423" s="304"/>
      <c r="C423" s="216"/>
      <c r="D423" s="327"/>
      <c r="E423" s="327"/>
    </row>
    <row r="424" spans="1:5" s="214" customFormat="1" ht="15.75" x14ac:dyDescent="0.2">
      <c r="A424" s="304"/>
      <c r="C424" s="216"/>
      <c r="D424" s="327"/>
      <c r="E424" s="327"/>
    </row>
    <row r="425" spans="1:5" s="214" customFormat="1" ht="15.75" x14ac:dyDescent="0.2">
      <c r="A425" s="304"/>
      <c r="C425" s="216"/>
      <c r="D425" s="327"/>
      <c r="E425" s="327"/>
    </row>
    <row r="426" spans="1:5" s="214" customFormat="1" ht="15.75" x14ac:dyDescent="0.2">
      <c r="A426" s="304"/>
      <c r="C426" s="216"/>
      <c r="D426" s="327"/>
      <c r="E426" s="327"/>
    </row>
    <row r="427" spans="1:5" s="214" customFormat="1" ht="15.75" x14ac:dyDescent="0.2">
      <c r="A427" s="304"/>
      <c r="C427" s="216"/>
      <c r="D427" s="327"/>
      <c r="E427" s="327"/>
    </row>
    <row r="428" spans="1:5" s="214" customFormat="1" ht="15.75" x14ac:dyDescent="0.2">
      <c r="A428" s="304"/>
      <c r="C428" s="216"/>
      <c r="D428" s="327"/>
      <c r="E428" s="327"/>
    </row>
    <row r="429" spans="1:5" s="214" customFormat="1" ht="15.75" x14ac:dyDescent="0.2">
      <c r="A429" s="304"/>
      <c r="C429" s="216"/>
      <c r="D429" s="327"/>
      <c r="E429" s="327"/>
    </row>
    <row r="430" spans="1:5" s="214" customFormat="1" ht="15.75" x14ac:dyDescent="0.2">
      <c r="A430" s="304"/>
      <c r="C430" s="216"/>
      <c r="D430" s="327"/>
      <c r="E430" s="327"/>
    </row>
    <row r="431" spans="1:5" s="214" customFormat="1" ht="15.75" x14ac:dyDescent="0.2">
      <c r="A431" s="304"/>
      <c r="C431" s="216"/>
      <c r="D431" s="327"/>
      <c r="E431" s="327"/>
    </row>
    <row r="432" spans="1:5" s="214" customFormat="1" ht="15.75" x14ac:dyDescent="0.2">
      <c r="A432" s="304"/>
      <c r="C432" s="216"/>
      <c r="D432" s="327"/>
      <c r="E432" s="327"/>
    </row>
    <row r="433" spans="1:5" s="214" customFormat="1" ht="15.75" x14ac:dyDescent="0.2">
      <c r="A433" s="304"/>
      <c r="C433" s="216"/>
      <c r="D433" s="327"/>
      <c r="E433" s="327"/>
    </row>
    <row r="434" spans="1:5" s="214" customFormat="1" ht="15.75" x14ac:dyDescent="0.2">
      <c r="A434" s="304"/>
      <c r="C434" s="216"/>
      <c r="D434" s="327"/>
      <c r="E434" s="327"/>
    </row>
    <row r="435" spans="1:5" s="214" customFormat="1" ht="15.75" x14ac:dyDescent="0.2">
      <c r="A435" s="304"/>
      <c r="C435" s="216"/>
      <c r="D435" s="327"/>
      <c r="E435" s="327"/>
    </row>
    <row r="436" spans="1:5" s="214" customFormat="1" ht="15.75" x14ac:dyDescent="0.2">
      <c r="A436" s="304"/>
      <c r="C436" s="216"/>
      <c r="D436" s="327"/>
      <c r="E436" s="327"/>
    </row>
    <row r="437" spans="1:5" s="214" customFormat="1" ht="15.75" x14ac:dyDescent="0.2">
      <c r="A437" s="304"/>
      <c r="C437" s="216"/>
      <c r="D437" s="327"/>
      <c r="E437" s="327"/>
    </row>
    <row r="438" spans="1:5" s="214" customFormat="1" ht="15.75" x14ac:dyDescent="0.2">
      <c r="A438" s="304"/>
      <c r="C438" s="216"/>
      <c r="D438" s="327"/>
      <c r="E438" s="327"/>
    </row>
    <row r="439" spans="1:5" s="214" customFormat="1" ht="15.75" x14ac:dyDescent="0.2">
      <c r="A439" s="304"/>
      <c r="C439" s="216"/>
      <c r="D439" s="327"/>
      <c r="E439" s="327"/>
    </row>
    <row r="440" spans="1:5" s="214" customFormat="1" ht="15.75" x14ac:dyDescent="0.2">
      <c r="A440" s="304"/>
      <c r="C440" s="216"/>
      <c r="D440" s="327"/>
      <c r="E440" s="327"/>
    </row>
    <row r="441" spans="1:5" s="214" customFormat="1" ht="15.75" x14ac:dyDescent="0.2">
      <c r="A441" s="304"/>
      <c r="C441" s="216"/>
      <c r="D441" s="327"/>
      <c r="E441" s="327"/>
    </row>
    <row r="442" spans="1:5" s="214" customFormat="1" ht="15.75" x14ac:dyDescent="0.2">
      <c r="A442" s="304"/>
      <c r="C442" s="216"/>
      <c r="D442" s="327"/>
      <c r="E442" s="327"/>
    </row>
    <row r="443" spans="1:5" s="214" customFormat="1" ht="15.75" x14ac:dyDescent="0.2">
      <c r="A443" s="304"/>
      <c r="C443" s="216"/>
      <c r="D443" s="327"/>
      <c r="E443" s="327"/>
    </row>
    <row r="444" spans="1:5" s="214" customFormat="1" ht="15.75" x14ac:dyDescent="0.2">
      <c r="A444" s="304"/>
      <c r="C444" s="216"/>
      <c r="D444" s="327"/>
      <c r="E444" s="327"/>
    </row>
    <row r="445" spans="1:5" s="214" customFormat="1" ht="15.75" x14ac:dyDescent="0.2">
      <c r="A445" s="304"/>
      <c r="C445" s="216"/>
      <c r="D445" s="327"/>
      <c r="E445" s="327"/>
    </row>
    <row r="446" spans="1:5" s="214" customFormat="1" ht="15.75" x14ac:dyDescent="0.2">
      <c r="A446" s="304"/>
      <c r="C446" s="216"/>
      <c r="D446" s="327"/>
      <c r="E446" s="327"/>
    </row>
    <row r="447" spans="1:5" s="214" customFormat="1" ht="15.75" x14ac:dyDescent="0.2">
      <c r="A447" s="304"/>
      <c r="C447" s="216"/>
      <c r="D447" s="327"/>
      <c r="E447" s="327"/>
    </row>
    <row r="448" spans="1:5" s="214" customFormat="1" ht="15.75" x14ac:dyDescent="0.2">
      <c r="A448" s="304"/>
      <c r="C448" s="216"/>
      <c r="D448" s="327"/>
      <c r="E448" s="327"/>
    </row>
    <row r="449" spans="1:5" s="214" customFormat="1" ht="15.75" x14ac:dyDescent="0.2">
      <c r="A449" s="304"/>
      <c r="C449" s="216"/>
      <c r="D449" s="327"/>
      <c r="E449" s="327"/>
    </row>
    <row r="450" spans="1:5" s="214" customFormat="1" ht="15.75" x14ac:dyDescent="0.2">
      <c r="A450" s="304"/>
      <c r="C450" s="216"/>
      <c r="D450" s="327"/>
      <c r="E450" s="327"/>
    </row>
    <row r="451" spans="1:5" s="214" customFormat="1" ht="15.75" x14ac:dyDescent="0.2">
      <c r="A451" s="304"/>
      <c r="C451" s="216"/>
      <c r="D451" s="327"/>
      <c r="E451" s="327"/>
    </row>
    <row r="452" spans="1:5" s="214" customFormat="1" ht="15.75" x14ac:dyDescent="0.2">
      <c r="A452" s="304"/>
      <c r="C452" s="216"/>
      <c r="D452" s="327"/>
      <c r="E452" s="327"/>
    </row>
    <row r="453" spans="1:5" s="214" customFormat="1" ht="15.75" x14ac:dyDescent="0.2">
      <c r="A453" s="304"/>
      <c r="C453" s="216"/>
      <c r="D453" s="327"/>
      <c r="E453" s="327"/>
    </row>
    <row r="454" spans="1:5" s="214" customFormat="1" ht="15.75" x14ac:dyDescent="0.2">
      <c r="A454" s="304"/>
      <c r="C454" s="216"/>
      <c r="D454" s="327"/>
      <c r="E454" s="327"/>
    </row>
    <row r="455" spans="1:5" s="214" customFormat="1" ht="15.75" x14ac:dyDescent="0.2">
      <c r="A455" s="304"/>
      <c r="C455" s="216"/>
      <c r="D455" s="327"/>
      <c r="E455" s="327"/>
    </row>
    <row r="456" spans="1:5" s="214" customFormat="1" ht="15.75" x14ac:dyDescent="0.2">
      <c r="A456" s="304"/>
      <c r="C456" s="216"/>
      <c r="D456" s="327"/>
      <c r="E456" s="327"/>
    </row>
    <row r="457" spans="1:5" s="214" customFormat="1" ht="15.75" x14ac:dyDescent="0.2">
      <c r="A457" s="304"/>
      <c r="C457" s="216"/>
      <c r="D457" s="327"/>
      <c r="E457" s="327"/>
    </row>
    <row r="458" spans="1:5" s="214" customFormat="1" ht="15.75" x14ac:dyDescent="0.2">
      <c r="A458" s="304"/>
      <c r="C458" s="216"/>
      <c r="D458" s="327"/>
      <c r="E458" s="327"/>
    </row>
    <row r="459" spans="1:5" s="214" customFormat="1" ht="15.75" x14ac:dyDescent="0.2">
      <c r="A459" s="304"/>
      <c r="C459" s="216"/>
      <c r="D459" s="327"/>
      <c r="E459" s="327"/>
    </row>
    <row r="460" spans="1:5" s="214" customFormat="1" ht="15.75" x14ac:dyDescent="0.2">
      <c r="A460" s="304"/>
      <c r="C460" s="216"/>
      <c r="D460" s="327"/>
      <c r="E460" s="327"/>
    </row>
    <row r="461" spans="1:5" s="214" customFormat="1" ht="15.75" x14ac:dyDescent="0.2">
      <c r="A461" s="304"/>
      <c r="C461" s="216"/>
      <c r="D461" s="327"/>
      <c r="E461" s="327"/>
    </row>
    <row r="462" spans="1:5" s="214" customFormat="1" ht="15.75" x14ac:dyDescent="0.2">
      <c r="A462" s="304"/>
      <c r="C462" s="216"/>
      <c r="D462" s="327"/>
      <c r="E462" s="327"/>
    </row>
    <row r="463" spans="1:5" s="214" customFormat="1" ht="15.75" x14ac:dyDescent="0.2">
      <c r="A463" s="304"/>
      <c r="C463" s="216"/>
      <c r="D463" s="327"/>
      <c r="E463" s="327"/>
    </row>
    <row r="464" spans="1:5" s="214" customFormat="1" ht="15.75" x14ac:dyDescent="0.2">
      <c r="A464" s="304"/>
      <c r="C464" s="216"/>
      <c r="D464" s="327"/>
      <c r="E464" s="327"/>
    </row>
    <row r="465" spans="1:5" s="214" customFormat="1" ht="15.75" x14ac:dyDescent="0.2">
      <c r="A465" s="304"/>
      <c r="C465" s="216"/>
      <c r="D465" s="327"/>
      <c r="E465" s="327"/>
    </row>
    <row r="466" spans="1:5" s="214" customFormat="1" ht="15.75" x14ac:dyDescent="0.2">
      <c r="A466" s="304"/>
      <c r="C466" s="216"/>
      <c r="D466" s="327"/>
      <c r="E466" s="327"/>
    </row>
    <row r="467" spans="1:5" s="214" customFormat="1" ht="15.75" x14ac:dyDescent="0.2">
      <c r="A467" s="304"/>
      <c r="C467" s="216"/>
      <c r="D467" s="327"/>
      <c r="E467" s="327"/>
    </row>
    <row r="468" spans="1:5" s="214" customFormat="1" ht="15.75" x14ac:dyDescent="0.2">
      <c r="A468" s="304"/>
      <c r="C468" s="216"/>
      <c r="D468" s="327"/>
      <c r="E468" s="327"/>
    </row>
    <row r="469" spans="1:5" s="214" customFormat="1" ht="15.75" x14ac:dyDescent="0.2">
      <c r="A469" s="304"/>
      <c r="C469" s="216"/>
      <c r="D469" s="327"/>
      <c r="E469" s="327"/>
    </row>
    <row r="470" spans="1:5" s="214" customFormat="1" ht="15.75" x14ac:dyDescent="0.2">
      <c r="A470" s="304"/>
      <c r="C470" s="216"/>
      <c r="D470" s="327"/>
      <c r="E470" s="327"/>
    </row>
    <row r="471" spans="1:5" s="214" customFormat="1" ht="15.75" x14ac:dyDescent="0.2">
      <c r="A471" s="304"/>
      <c r="C471" s="216"/>
      <c r="D471" s="327"/>
      <c r="E471" s="327"/>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16" customWidth="1"/>
    <col min="2" max="3" width="10.85546875" style="327" customWidth="1"/>
    <col min="4" max="6" width="10.85546875" style="214" customWidth="1"/>
    <col min="7" max="12" width="10.85546875" style="216" customWidth="1"/>
    <col min="13" max="17" width="8.140625" style="216" customWidth="1"/>
    <col min="18" max="18" width="11.5703125" style="216" customWidth="1"/>
    <col min="19" max="16384" width="9.140625" style="216"/>
  </cols>
  <sheetData>
    <row r="1" spans="1:18" s="328" customFormat="1" ht="30" customHeight="1" thickBot="1" x14ac:dyDescent="0.3">
      <c r="A1" s="329" t="s">
        <v>760</v>
      </c>
      <c r="B1" s="330"/>
      <c r="C1" s="330"/>
      <c r="D1" s="330"/>
      <c r="E1" s="330"/>
      <c r="F1" s="330"/>
      <c r="G1" s="330"/>
      <c r="H1" s="330"/>
      <c r="I1" s="330"/>
      <c r="J1" s="330"/>
      <c r="K1" s="330"/>
      <c r="L1" s="330"/>
      <c r="M1" s="333" t="s">
        <v>721</v>
      </c>
      <c r="N1" s="334"/>
      <c r="O1" s="334"/>
      <c r="P1" s="334"/>
      <c r="Q1" s="334"/>
      <c r="R1" s="335"/>
    </row>
    <row r="2" spans="1:18" ht="15.75" customHeight="1" x14ac:dyDescent="0.2">
      <c r="A2" s="219"/>
      <c r="B2" s="213"/>
      <c r="C2" s="212"/>
      <c r="D2" s="212"/>
      <c r="E2" s="212"/>
      <c r="F2" s="215"/>
      <c r="G2" s="215"/>
      <c r="H2" s="215"/>
      <c r="I2" s="215"/>
      <c r="J2" s="215"/>
      <c r="K2" s="215"/>
      <c r="L2" s="215"/>
      <c r="M2" s="215"/>
      <c r="N2" s="215"/>
      <c r="O2" s="215"/>
      <c r="P2" s="215"/>
      <c r="Q2" s="215"/>
      <c r="R2" s="215"/>
    </row>
    <row r="3" spans="1:18" x14ac:dyDescent="0.2">
      <c r="A3" s="221">
        <v>1200</v>
      </c>
      <c r="B3" s="221" t="s">
        <v>761</v>
      </c>
      <c r="C3" s="212"/>
      <c r="D3" s="212"/>
      <c r="E3" s="212"/>
      <c r="F3" s="215"/>
      <c r="G3" s="215"/>
      <c r="H3" s="215"/>
      <c r="I3" s="215"/>
      <c r="J3" s="215"/>
      <c r="K3" s="215"/>
      <c r="L3" s="215"/>
      <c r="M3" s="215"/>
      <c r="N3" s="215"/>
      <c r="O3" s="215"/>
      <c r="P3" s="215"/>
      <c r="Q3" s="215"/>
      <c r="R3" s="215"/>
    </row>
    <row r="4" spans="1:18" x14ac:dyDescent="0.2">
      <c r="A4" s="221" t="s">
        <v>773</v>
      </c>
      <c r="B4" s="213"/>
      <c r="C4" s="212"/>
      <c r="D4" s="212"/>
      <c r="E4" s="212"/>
      <c r="F4" s="215"/>
      <c r="G4" s="215"/>
      <c r="H4" s="215"/>
      <c r="I4" s="215"/>
      <c r="J4" s="215"/>
      <c r="K4" s="215"/>
      <c r="L4" s="215"/>
      <c r="M4" s="215"/>
      <c r="N4" s="215"/>
      <c r="O4" s="215"/>
      <c r="P4" s="215"/>
      <c r="Q4" s="215"/>
      <c r="R4" s="215"/>
    </row>
    <row r="5" spans="1:18" x14ac:dyDescent="0.2">
      <c r="A5" s="221" t="s">
        <v>774</v>
      </c>
      <c r="B5" s="213"/>
      <c r="C5" s="212"/>
      <c r="D5" s="212"/>
      <c r="E5" s="212"/>
      <c r="F5" s="215"/>
      <c r="G5" s="215"/>
      <c r="H5" s="215"/>
      <c r="I5" s="215"/>
      <c r="J5" s="215"/>
      <c r="K5" s="215"/>
      <c r="L5" s="215"/>
      <c r="M5" s="215"/>
      <c r="N5" s="215"/>
      <c r="O5" s="215"/>
      <c r="P5" s="215"/>
      <c r="Q5" s="215"/>
      <c r="R5" s="215"/>
    </row>
    <row r="6" spans="1:18" x14ac:dyDescent="0.2">
      <c r="A6" s="219" t="s">
        <v>764</v>
      </c>
      <c r="B6" s="213"/>
      <c r="C6" s="212"/>
      <c r="D6" s="212"/>
      <c r="E6" s="212"/>
      <c r="F6" s="215"/>
      <c r="G6" s="215"/>
      <c r="H6" s="215"/>
      <c r="I6" s="215"/>
      <c r="J6" s="215"/>
      <c r="K6" s="215"/>
      <c r="L6" s="215"/>
      <c r="M6" s="215"/>
      <c r="N6" s="215"/>
      <c r="O6" s="215"/>
      <c r="P6" s="215"/>
      <c r="Q6" s="215"/>
      <c r="R6" s="215"/>
    </row>
    <row r="7" spans="1:18" ht="15.75" thickBot="1" x14ac:dyDescent="0.25">
      <c r="A7" s="212"/>
      <c r="B7" s="212"/>
      <c r="C7" s="212"/>
      <c r="D7" s="212"/>
      <c r="E7" s="212"/>
      <c r="F7" s="215"/>
      <c r="G7" s="215"/>
      <c r="H7" s="215"/>
      <c r="I7" s="215"/>
      <c r="J7" s="215"/>
      <c r="K7" s="215"/>
      <c r="L7" s="215"/>
      <c r="M7" s="215"/>
      <c r="N7" s="215"/>
      <c r="O7" s="215"/>
      <c r="P7" s="215"/>
      <c r="Q7" s="215"/>
      <c r="R7" s="215"/>
    </row>
    <row r="8" spans="1:18" ht="15.75" x14ac:dyDescent="0.25">
      <c r="A8" s="613" t="s">
        <v>765</v>
      </c>
      <c r="B8" s="614"/>
      <c r="C8" s="614"/>
      <c r="D8" s="614"/>
      <c r="E8" s="614"/>
      <c r="F8" s="614"/>
      <c r="G8" s="614"/>
      <c r="H8" s="614"/>
      <c r="I8" s="614"/>
      <c r="J8" s="614"/>
      <c r="K8" s="614"/>
      <c r="L8" s="615"/>
      <c r="M8" s="215"/>
      <c r="N8" s="215"/>
      <c r="O8" s="215"/>
      <c r="P8" s="215"/>
      <c r="Q8" s="215"/>
      <c r="R8" s="215"/>
    </row>
    <row r="9" spans="1:18" s="231" customFormat="1" ht="62.1" customHeight="1" thickBot="1" x14ac:dyDescent="0.25">
      <c r="A9" s="226">
        <v>1</v>
      </c>
      <c r="B9" s="227">
        <v>2</v>
      </c>
      <c r="C9" s="228">
        <v>3</v>
      </c>
      <c r="D9" s="227">
        <v>4</v>
      </c>
      <c r="E9" s="227">
        <v>5</v>
      </c>
      <c r="F9" s="228">
        <v>6</v>
      </c>
      <c r="G9" s="227">
        <v>7</v>
      </c>
      <c r="H9" s="227">
        <v>8</v>
      </c>
      <c r="I9" s="228">
        <v>9</v>
      </c>
      <c r="J9" s="227">
        <v>10</v>
      </c>
      <c r="K9" s="227">
        <v>11</v>
      </c>
      <c r="L9" s="229">
        <v>12</v>
      </c>
      <c r="M9" s="215"/>
      <c r="N9" s="215"/>
      <c r="O9" s="215"/>
      <c r="P9" s="215"/>
      <c r="Q9" s="215"/>
      <c r="R9" s="215"/>
    </row>
    <row r="10" spans="1:18" s="231" customFormat="1" ht="28.35" customHeight="1" x14ac:dyDescent="0.25">
      <c r="A10" s="306"/>
      <c r="B10" s="238"/>
      <c r="C10" s="307"/>
      <c r="D10" s="306"/>
      <c r="E10" s="238"/>
      <c r="F10" s="307"/>
      <c r="G10" s="306"/>
      <c r="H10" s="238"/>
      <c r="I10" s="307"/>
      <c r="J10" s="306"/>
      <c r="K10" s="238"/>
      <c r="L10" s="308">
        <v>90</v>
      </c>
      <c r="M10" s="215"/>
      <c r="N10" s="215"/>
      <c r="O10" s="215"/>
      <c r="P10" s="215"/>
      <c r="Q10" s="215"/>
      <c r="R10" s="215"/>
    </row>
    <row r="11" spans="1:18" s="16" customFormat="1" ht="25.35" customHeight="1" x14ac:dyDescent="0.2">
      <c r="A11" s="233"/>
      <c r="B11" s="233"/>
      <c r="C11" s="233"/>
      <c r="D11" s="234"/>
      <c r="E11" s="234"/>
      <c r="F11" s="234"/>
      <c r="G11" s="233"/>
      <c r="H11" s="233"/>
      <c r="I11" s="233"/>
      <c r="J11" s="234"/>
      <c r="K11" s="309">
        <v>90</v>
      </c>
      <c r="L11" s="309">
        <v>90</v>
      </c>
      <c r="M11" s="215"/>
      <c r="N11" s="215"/>
      <c r="O11" s="215"/>
      <c r="P11" s="215"/>
      <c r="Q11" s="215"/>
      <c r="R11" s="215"/>
    </row>
    <row r="12" spans="1:18" s="16" customFormat="1" ht="25.35" customHeight="1" x14ac:dyDescent="0.2">
      <c r="A12" s="233"/>
      <c r="B12" s="233"/>
      <c r="C12" s="233"/>
      <c r="D12" s="234"/>
      <c r="E12" s="234"/>
      <c r="F12" s="234"/>
      <c r="G12" s="233"/>
      <c r="H12" s="233"/>
      <c r="I12" s="233"/>
      <c r="J12" s="309">
        <v>90</v>
      </c>
      <c r="K12" s="309">
        <v>90</v>
      </c>
      <c r="L12" s="309">
        <v>90</v>
      </c>
      <c r="M12" s="215"/>
      <c r="N12" s="215"/>
      <c r="O12" s="215"/>
      <c r="P12" s="215"/>
      <c r="Q12" s="215"/>
      <c r="R12" s="215"/>
    </row>
    <row r="13" spans="1:18" s="16" customFormat="1" ht="25.35" customHeight="1" x14ac:dyDescent="0.2">
      <c r="A13" s="233"/>
      <c r="B13" s="233"/>
      <c r="C13" s="233"/>
      <c r="D13" s="234"/>
      <c r="E13" s="234"/>
      <c r="F13" s="234"/>
      <c r="G13" s="233"/>
      <c r="H13" s="233"/>
      <c r="I13" s="309">
        <v>90</v>
      </c>
      <c r="J13" s="309">
        <v>90</v>
      </c>
      <c r="K13" s="309">
        <v>90</v>
      </c>
      <c r="L13" s="309">
        <v>90</v>
      </c>
      <c r="M13" s="215"/>
      <c r="N13" s="215"/>
      <c r="O13" s="215"/>
      <c r="P13" s="215"/>
      <c r="Q13" s="215"/>
      <c r="R13" s="215"/>
    </row>
    <row r="14" spans="1:18" s="16" customFormat="1" ht="25.35" customHeight="1" x14ac:dyDescent="0.25">
      <c r="A14" s="254"/>
      <c r="B14" s="254"/>
      <c r="C14" s="254"/>
      <c r="D14" s="310"/>
      <c r="E14" s="310"/>
      <c r="F14" s="310"/>
      <c r="G14" s="254"/>
      <c r="H14" s="309">
        <v>90</v>
      </c>
      <c r="I14" s="309">
        <v>90</v>
      </c>
      <c r="J14" s="309">
        <v>90</v>
      </c>
      <c r="K14" s="309">
        <v>90</v>
      </c>
      <c r="L14" s="309">
        <v>90</v>
      </c>
      <c r="M14" s="215"/>
      <c r="N14" s="215"/>
      <c r="O14" s="215"/>
      <c r="P14" s="215"/>
      <c r="Q14" s="215"/>
      <c r="R14" s="215"/>
    </row>
    <row r="15" spans="1:18" s="16" customFormat="1" ht="25.35" customHeight="1" x14ac:dyDescent="0.2">
      <c r="A15" s="261"/>
      <c r="B15" s="262"/>
      <c r="C15" s="263"/>
      <c r="D15" s="311"/>
      <c r="E15" s="262"/>
      <c r="F15" s="263"/>
      <c r="G15" s="309">
        <v>90</v>
      </c>
      <c r="H15" s="309">
        <v>90</v>
      </c>
      <c r="I15" s="309">
        <v>90</v>
      </c>
      <c r="J15" s="309">
        <v>90</v>
      </c>
      <c r="K15" s="309">
        <v>90</v>
      </c>
      <c r="L15" s="309">
        <v>90</v>
      </c>
      <c r="M15" s="215"/>
      <c r="N15" s="215"/>
      <c r="O15" s="215"/>
      <c r="P15" s="215"/>
      <c r="Q15" s="215"/>
      <c r="R15" s="215"/>
    </row>
    <row r="16" spans="1:18" s="16" customFormat="1" ht="25.35" customHeight="1" x14ac:dyDescent="0.2">
      <c r="A16" s="233"/>
      <c r="B16" s="233"/>
      <c r="C16" s="233"/>
      <c r="D16" s="234"/>
      <c r="E16" s="234"/>
      <c r="F16" s="309">
        <v>90</v>
      </c>
      <c r="G16" s="309">
        <v>90</v>
      </c>
      <c r="H16" s="309">
        <v>90</v>
      </c>
      <c r="I16" s="309">
        <v>90</v>
      </c>
      <c r="J16" s="309">
        <v>90</v>
      </c>
      <c r="K16" s="309">
        <v>90</v>
      </c>
      <c r="L16" s="309">
        <v>90</v>
      </c>
      <c r="M16" s="215"/>
      <c r="N16" s="215"/>
      <c r="O16" s="215"/>
      <c r="P16" s="215"/>
      <c r="Q16" s="215"/>
      <c r="R16" s="215"/>
    </row>
    <row r="17" spans="1:18" s="16" customFormat="1" ht="25.35" customHeight="1" x14ac:dyDescent="0.2">
      <c r="A17" s="233"/>
      <c r="B17" s="233"/>
      <c r="C17" s="233"/>
      <c r="D17" s="234"/>
      <c r="E17" s="309">
        <v>90</v>
      </c>
      <c r="F17" s="309">
        <v>90</v>
      </c>
      <c r="G17" s="309">
        <v>90</v>
      </c>
      <c r="H17" s="309">
        <v>90</v>
      </c>
      <c r="I17" s="309">
        <v>90</v>
      </c>
      <c r="J17" s="309">
        <v>90</v>
      </c>
      <c r="K17" s="309">
        <v>90</v>
      </c>
      <c r="L17" s="309">
        <v>90</v>
      </c>
      <c r="M17" s="215"/>
      <c r="N17" s="215"/>
      <c r="O17" s="215"/>
      <c r="P17" s="215"/>
      <c r="Q17" s="215"/>
      <c r="R17" s="215"/>
    </row>
    <row r="18" spans="1:18" s="16" customFormat="1" ht="25.35" customHeight="1" x14ac:dyDescent="0.2">
      <c r="A18" s="233"/>
      <c r="B18" s="233"/>
      <c r="C18" s="233"/>
      <c r="D18" s="309">
        <v>90</v>
      </c>
      <c r="E18" s="309">
        <v>90</v>
      </c>
      <c r="F18" s="309">
        <v>90</v>
      </c>
      <c r="G18" s="309">
        <v>90</v>
      </c>
      <c r="H18" s="309">
        <v>90</v>
      </c>
      <c r="I18" s="309">
        <v>90</v>
      </c>
      <c r="J18" s="309">
        <v>90</v>
      </c>
      <c r="K18" s="309">
        <v>90</v>
      </c>
      <c r="L18" s="309">
        <v>90</v>
      </c>
      <c r="M18" s="215"/>
      <c r="N18" s="215"/>
      <c r="O18" s="215"/>
      <c r="P18" s="215"/>
      <c r="Q18" s="215"/>
      <c r="R18" s="215"/>
    </row>
    <row r="19" spans="1:18" s="16" customFormat="1" ht="25.35" customHeight="1" x14ac:dyDescent="0.2">
      <c r="A19" s="233"/>
      <c r="B19" s="233"/>
      <c r="C19" s="309">
        <v>90</v>
      </c>
      <c r="D19" s="309">
        <v>90</v>
      </c>
      <c r="E19" s="309">
        <v>90</v>
      </c>
      <c r="F19" s="309">
        <v>90</v>
      </c>
      <c r="G19" s="309">
        <v>90</v>
      </c>
      <c r="H19" s="309">
        <v>90</v>
      </c>
      <c r="I19" s="309">
        <v>90</v>
      </c>
      <c r="J19" s="309">
        <v>90</v>
      </c>
      <c r="K19" s="309">
        <v>90</v>
      </c>
      <c r="L19" s="309">
        <v>90</v>
      </c>
      <c r="M19" s="215"/>
      <c r="N19" s="215"/>
      <c r="O19" s="215"/>
      <c r="P19" s="215"/>
      <c r="Q19" s="215"/>
      <c r="R19" s="215"/>
    </row>
    <row r="20" spans="1:18" s="231" customFormat="1" ht="25.35" customHeight="1" x14ac:dyDescent="0.2">
      <c r="A20" s="233"/>
      <c r="B20" s="309">
        <v>90</v>
      </c>
      <c r="C20" s="309">
        <v>90</v>
      </c>
      <c r="D20" s="309">
        <v>90</v>
      </c>
      <c r="E20" s="309">
        <v>90</v>
      </c>
      <c r="F20" s="309">
        <v>90</v>
      </c>
      <c r="G20" s="309">
        <v>90</v>
      </c>
      <c r="H20" s="309">
        <v>90</v>
      </c>
      <c r="I20" s="309">
        <v>90</v>
      </c>
      <c r="J20" s="309">
        <v>90</v>
      </c>
      <c r="K20" s="309">
        <v>90</v>
      </c>
      <c r="L20" s="309">
        <v>90</v>
      </c>
      <c r="M20" s="215"/>
      <c r="N20" s="215"/>
      <c r="O20" s="215"/>
      <c r="P20" s="215"/>
      <c r="Q20" s="215"/>
      <c r="R20" s="215"/>
    </row>
    <row r="21" spans="1:18" s="312" customFormat="1" ht="25.35" customHeight="1" x14ac:dyDescent="0.25">
      <c r="A21" s="309">
        <v>90</v>
      </c>
      <c r="B21" s="309">
        <v>90</v>
      </c>
      <c r="C21" s="309">
        <v>90</v>
      </c>
      <c r="D21" s="309">
        <v>90</v>
      </c>
      <c r="E21" s="309">
        <v>90</v>
      </c>
      <c r="F21" s="309">
        <v>90</v>
      </c>
      <c r="G21" s="309">
        <v>90</v>
      </c>
      <c r="H21" s="309">
        <v>90</v>
      </c>
      <c r="I21" s="309">
        <v>90</v>
      </c>
      <c r="J21" s="309">
        <v>90</v>
      </c>
      <c r="K21" s="309">
        <v>90</v>
      </c>
      <c r="L21" s="309">
        <v>90</v>
      </c>
      <c r="M21" s="215"/>
      <c r="N21" s="215"/>
      <c r="O21" s="215"/>
      <c r="P21" s="215"/>
      <c r="Q21" s="215"/>
      <c r="R21" s="215"/>
    </row>
    <row r="22" spans="1:18" s="16" customFormat="1" ht="30" customHeight="1" x14ac:dyDescent="0.2">
      <c r="A22" s="313">
        <f>SUM(A10:A21)</f>
        <v>90</v>
      </c>
      <c r="B22" s="313">
        <f t="shared" ref="B22:L22" si="0">SUM(B10:B21)</f>
        <v>180</v>
      </c>
      <c r="C22" s="313">
        <f t="shared" si="0"/>
        <v>270</v>
      </c>
      <c r="D22" s="313">
        <f t="shared" si="0"/>
        <v>360</v>
      </c>
      <c r="E22" s="313">
        <f t="shared" si="0"/>
        <v>450</v>
      </c>
      <c r="F22" s="313">
        <f t="shared" si="0"/>
        <v>540</v>
      </c>
      <c r="G22" s="313">
        <f t="shared" si="0"/>
        <v>630</v>
      </c>
      <c r="H22" s="313">
        <f t="shared" si="0"/>
        <v>720</v>
      </c>
      <c r="I22" s="313">
        <f t="shared" si="0"/>
        <v>810</v>
      </c>
      <c r="J22" s="313">
        <f t="shared" si="0"/>
        <v>900</v>
      </c>
      <c r="K22" s="313">
        <f t="shared" si="0"/>
        <v>990</v>
      </c>
      <c r="L22" s="313">
        <f t="shared" si="0"/>
        <v>1080</v>
      </c>
      <c r="M22" s="314" t="s">
        <v>766</v>
      </c>
      <c r="N22" s="12"/>
      <c r="O22" s="12"/>
      <c r="P22" s="12"/>
      <c r="Q22" s="12"/>
      <c r="R22" s="12"/>
    </row>
    <row r="23" spans="1:18" s="16" customFormat="1" ht="30" customHeight="1" x14ac:dyDescent="0.2">
      <c r="A23" s="313"/>
      <c r="B23" s="313"/>
      <c r="C23" s="313"/>
      <c r="D23" s="313"/>
      <c r="E23" s="313"/>
      <c r="F23" s="313"/>
      <c r="G23" s="313"/>
      <c r="H23" s="313"/>
      <c r="I23" s="313"/>
      <c r="J23" s="313"/>
      <c r="K23" s="313"/>
      <c r="L23" s="315" t="s">
        <v>767</v>
      </c>
      <c r="M23" s="314"/>
      <c r="N23" s="12"/>
      <c r="O23" s="12"/>
      <c r="P23" s="12"/>
      <c r="Q23" s="12"/>
      <c r="R23" s="12"/>
    </row>
    <row r="24" spans="1:18" ht="30" customHeight="1" x14ac:dyDescent="0.2">
      <c r="A24" s="316">
        <f>A22/$A$3</f>
        <v>7.4999999999999997E-2</v>
      </c>
      <c r="B24" s="316">
        <f t="shared" ref="B24:L24" si="1">B22/$A$3</f>
        <v>0.15</v>
      </c>
      <c r="C24" s="316">
        <f t="shared" si="1"/>
        <v>0.22500000000000001</v>
      </c>
      <c r="D24" s="316">
        <f t="shared" si="1"/>
        <v>0.3</v>
      </c>
      <c r="E24" s="316">
        <f t="shared" si="1"/>
        <v>0.375</v>
      </c>
      <c r="F24" s="316">
        <f t="shared" si="1"/>
        <v>0.45</v>
      </c>
      <c r="G24" s="316">
        <f t="shared" si="1"/>
        <v>0.52500000000000002</v>
      </c>
      <c r="H24" s="316">
        <f t="shared" si="1"/>
        <v>0.6</v>
      </c>
      <c r="I24" s="316">
        <f t="shared" si="1"/>
        <v>0.67500000000000004</v>
      </c>
      <c r="J24" s="316">
        <f t="shared" si="1"/>
        <v>0.75</v>
      </c>
      <c r="K24" s="316">
        <f t="shared" si="1"/>
        <v>0.82499999999999996</v>
      </c>
      <c r="L24" s="316">
        <f t="shared" si="1"/>
        <v>0.9</v>
      </c>
      <c r="M24" s="317" t="s">
        <v>768</v>
      </c>
      <c r="N24" s="215"/>
      <c r="O24" s="215"/>
      <c r="P24" s="215"/>
      <c r="Q24" s="215"/>
      <c r="R24" s="215"/>
    </row>
    <row r="25" spans="1:18" ht="30" customHeight="1" x14ac:dyDescent="0.2">
      <c r="A25" s="12"/>
      <c r="B25" s="313"/>
      <c r="C25" s="313"/>
      <c r="D25" s="319"/>
      <c r="E25" s="319"/>
      <c r="F25" s="319"/>
      <c r="G25" s="12"/>
      <c r="H25" s="12"/>
      <c r="I25" s="12"/>
      <c r="J25" s="12"/>
      <c r="K25" s="12"/>
      <c r="L25" s="320">
        <f>SUM(A24:L24)</f>
        <v>5.8500000000000005</v>
      </c>
      <c r="M25" s="215"/>
      <c r="N25" s="215"/>
      <c r="O25" s="215"/>
      <c r="P25" s="215"/>
      <c r="Q25" s="215"/>
      <c r="R25" s="215"/>
    </row>
    <row r="26" spans="1:18" ht="30" customHeight="1" x14ac:dyDescent="0.2">
      <c r="A26" s="12"/>
      <c r="B26" s="313"/>
      <c r="C26" s="313"/>
      <c r="D26" s="319"/>
      <c r="E26" s="319"/>
      <c r="F26" s="319"/>
      <c r="G26" s="12"/>
      <c r="H26" s="12"/>
      <c r="I26" s="12"/>
      <c r="J26" s="12"/>
      <c r="K26" s="12"/>
      <c r="L26" s="225" t="s">
        <v>769</v>
      </c>
      <c r="M26" s="215"/>
      <c r="N26" s="215"/>
      <c r="O26" s="215"/>
      <c r="P26" s="215"/>
      <c r="Q26" s="215"/>
      <c r="R26" s="215"/>
    </row>
    <row r="27" spans="1:18" ht="30" customHeight="1" x14ac:dyDescent="0.25">
      <c r="A27" s="12"/>
      <c r="B27" s="313"/>
      <c r="C27" s="313"/>
      <c r="D27" s="319"/>
      <c r="E27" s="319"/>
      <c r="F27" s="319"/>
      <c r="G27" s="12"/>
      <c r="H27" s="12"/>
      <c r="I27" s="12"/>
      <c r="J27" s="12"/>
      <c r="K27" s="12"/>
      <c r="L27" s="322">
        <f>L25/(12*100%)</f>
        <v>0.48750000000000004</v>
      </c>
      <c r="M27" s="323" t="s">
        <v>770</v>
      </c>
      <c r="N27" s="215"/>
      <c r="O27" s="215"/>
      <c r="P27" s="215"/>
      <c r="Q27" s="215"/>
      <c r="R27" s="215"/>
    </row>
    <row r="28" spans="1:18" x14ac:dyDescent="0.2">
      <c r="A28" s="215"/>
      <c r="B28" s="326"/>
      <c r="C28" s="326"/>
      <c r="D28" s="321"/>
      <c r="E28" s="321"/>
      <c r="F28" s="321"/>
      <c r="G28" s="215"/>
      <c r="H28" s="215"/>
      <c r="I28" s="215"/>
      <c r="J28" s="215"/>
      <c r="K28" s="215"/>
      <c r="L28" s="225" t="s">
        <v>771</v>
      </c>
      <c r="M28" s="215"/>
      <c r="N28" s="215"/>
      <c r="O28" s="215"/>
      <c r="P28" s="215"/>
      <c r="Q28" s="215"/>
      <c r="R28" s="215"/>
    </row>
    <row r="29" spans="1:18" x14ac:dyDescent="0.2">
      <c r="A29" s="215"/>
      <c r="B29" s="326"/>
      <c r="C29" s="326"/>
      <c r="D29" s="321"/>
      <c r="E29" s="321"/>
      <c r="F29" s="321"/>
      <c r="G29" s="215"/>
      <c r="H29" s="215"/>
      <c r="I29" s="215"/>
      <c r="J29" s="215"/>
      <c r="K29" s="215"/>
      <c r="L29" s="225" t="s">
        <v>772</v>
      </c>
      <c r="M29" s="215"/>
      <c r="N29" s="215"/>
      <c r="O29" s="215"/>
      <c r="P29" s="215"/>
      <c r="Q29" s="215"/>
      <c r="R29" s="215"/>
    </row>
    <row r="30" spans="1:18" s="214" customFormat="1" x14ac:dyDescent="0.2">
      <c r="A30" s="212"/>
      <c r="B30" s="213"/>
      <c r="C30" s="213"/>
      <c r="D30" s="211"/>
      <c r="E30" s="211"/>
      <c r="F30" s="211"/>
      <c r="G30" s="211"/>
      <c r="H30" s="211"/>
      <c r="I30" s="211"/>
      <c r="J30" s="211"/>
      <c r="K30" s="211"/>
      <c r="L30" s="211"/>
      <c r="M30" s="211"/>
      <c r="N30" s="211"/>
      <c r="O30" s="211"/>
      <c r="P30" s="211"/>
      <c r="Q30" s="211"/>
      <c r="R30" s="211"/>
    </row>
    <row r="31" spans="1:18" s="214" customFormat="1" x14ac:dyDescent="0.2">
      <c r="A31" s="216"/>
      <c r="B31" s="327"/>
      <c r="C31" s="327"/>
    </row>
    <row r="32" spans="1:18" s="214" customFormat="1" x14ac:dyDescent="0.2">
      <c r="A32" s="216"/>
      <c r="B32" s="327"/>
      <c r="C32" s="327"/>
    </row>
    <row r="33" spans="1:3" s="214" customFormat="1" x14ac:dyDescent="0.2">
      <c r="A33" s="216"/>
      <c r="B33" s="327"/>
      <c r="C33" s="327"/>
    </row>
    <row r="34" spans="1:3" s="214" customFormat="1" x14ac:dyDescent="0.2">
      <c r="A34" s="216"/>
      <c r="B34" s="327"/>
      <c r="C34" s="327"/>
    </row>
    <row r="35" spans="1:3" s="214" customFormat="1" x14ac:dyDescent="0.2">
      <c r="A35" s="216"/>
      <c r="B35" s="327"/>
      <c r="C35" s="327"/>
    </row>
    <row r="36" spans="1:3" s="214" customFormat="1" x14ac:dyDescent="0.2">
      <c r="A36" s="216"/>
      <c r="B36" s="327"/>
      <c r="C36" s="327"/>
    </row>
    <row r="37" spans="1:3" s="214" customFormat="1" x14ac:dyDescent="0.2">
      <c r="A37" s="216"/>
      <c r="B37" s="327"/>
      <c r="C37" s="327"/>
    </row>
    <row r="38" spans="1:3" s="214" customFormat="1" x14ac:dyDescent="0.2">
      <c r="A38" s="216"/>
      <c r="B38" s="327"/>
      <c r="C38" s="327"/>
    </row>
    <row r="39" spans="1:3" s="214" customFormat="1" x14ac:dyDescent="0.2">
      <c r="A39" s="216"/>
      <c r="B39" s="327"/>
      <c r="C39" s="327"/>
    </row>
    <row r="40" spans="1:3" s="214" customFormat="1" x14ac:dyDescent="0.2">
      <c r="A40" s="216"/>
      <c r="B40" s="327"/>
      <c r="C40" s="327"/>
    </row>
    <row r="41" spans="1:3" s="214" customFormat="1" x14ac:dyDescent="0.2">
      <c r="A41" s="216"/>
      <c r="B41" s="327"/>
      <c r="C41" s="327"/>
    </row>
    <row r="42" spans="1:3" s="214" customFormat="1" x14ac:dyDescent="0.2">
      <c r="A42" s="216"/>
      <c r="B42" s="327"/>
      <c r="C42" s="327"/>
    </row>
    <row r="43" spans="1:3" s="214" customFormat="1" x14ac:dyDescent="0.2">
      <c r="A43" s="216"/>
      <c r="B43" s="327"/>
      <c r="C43" s="327"/>
    </row>
    <row r="44" spans="1:3" s="214" customFormat="1" x14ac:dyDescent="0.2">
      <c r="A44" s="216"/>
      <c r="B44" s="327"/>
      <c r="C44" s="327"/>
    </row>
    <row r="45" spans="1:3" s="214" customFormat="1" x14ac:dyDescent="0.2">
      <c r="A45" s="216"/>
      <c r="B45" s="327"/>
      <c r="C45" s="327"/>
    </row>
    <row r="46" spans="1:3" s="214" customFormat="1" x14ac:dyDescent="0.2">
      <c r="A46" s="216"/>
      <c r="B46" s="327"/>
      <c r="C46" s="327"/>
    </row>
    <row r="47" spans="1:3" s="214" customFormat="1" x14ac:dyDescent="0.2">
      <c r="A47" s="216"/>
      <c r="B47" s="327"/>
      <c r="C47" s="327"/>
    </row>
    <row r="48" spans="1:3" s="214" customFormat="1" x14ac:dyDescent="0.2">
      <c r="A48" s="216"/>
      <c r="B48" s="327"/>
      <c r="C48" s="327"/>
    </row>
    <row r="49" spans="1:3" s="214" customFormat="1" x14ac:dyDescent="0.2">
      <c r="A49" s="216"/>
      <c r="B49" s="327"/>
      <c r="C49" s="327"/>
    </row>
    <row r="50" spans="1:3" s="214" customFormat="1" x14ac:dyDescent="0.2">
      <c r="A50" s="216"/>
      <c r="B50" s="327"/>
      <c r="C50" s="327"/>
    </row>
    <row r="51" spans="1:3" s="214" customFormat="1" x14ac:dyDescent="0.2">
      <c r="A51" s="216"/>
      <c r="B51" s="327"/>
      <c r="C51" s="327"/>
    </row>
    <row r="52" spans="1:3" s="214" customFormat="1" x14ac:dyDescent="0.2">
      <c r="A52" s="216"/>
      <c r="B52" s="327"/>
      <c r="C52" s="327"/>
    </row>
    <row r="53" spans="1:3" s="214" customFormat="1" x14ac:dyDescent="0.2">
      <c r="A53" s="216"/>
      <c r="B53" s="327"/>
      <c r="C53" s="327"/>
    </row>
    <row r="54" spans="1:3" s="214" customFormat="1" x14ac:dyDescent="0.2">
      <c r="A54" s="216"/>
      <c r="B54" s="327"/>
      <c r="C54" s="327"/>
    </row>
    <row r="55" spans="1:3" s="214" customFormat="1" x14ac:dyDescent="0.2">
      <c r="A55" s="216"/>
      <c r="B55" s="327"/>
      <c r="C55" s="327"/>
    </row>
    <row r="56" spans="1:3" s="214" customFormat="1" x14ac:dyDescent="0.2">
      <c r="A56" s="216"/>
      <c r="B56" s="327"/>
      <c r="C56" s="327"/>
    </row>
    <row r="57" spans="1:3" s="214" customFormat="1" x14ac:dyDescent="0.2">
      <c r="A57" s="216"/>
      <c r="B57" s="327"/>
      <c r="C57" s="327"/>
    </row>
    <row r="58" spans="1:3" s="214" customFormat="1" x14ac:dyDescent="0.2">
      <c r="A58" s="216"/>
      <c r="B58" s="327"/>
      <c r="C58" s="327"/>
    </row>
    <row r="59" spans="1:3" s="214" customFormat="1" x14ac:dyDescent="0.2">
      <c r="A59" s="216"/>
      <c r="B59" s="327"/>
      <c r="C59" s="327"/>
    </row>
    <row r="60" spans="1:3" s="214" customFormat="1" x14ac:dyDescent="0.2">
      <c r="A60" s="216"/>
      <c r="B60" s="327"/>
      <c r="C60" s="327"/>
    </row>
    <row r="61" spans="1:3" s="214" customFormat="1" x14ac:dyDescent="0.2">
      <c r="A61" s="216"/>
      <c r="B61" s="327"/>
      <c r="C61" s="327"/>
    </row>
    <row r="62" spans="1:3" s="214" customFormat="1" x14ac:dyDescent="0.2">
      <c r="A62" s="216"/>
      <c r="B62" s="327"/>
      <c r="C62" s="327"/>
    </row>
    <row r="63" spans="1:3" s="214" customFormat="1" x14ac:dyDescent="0.2">
      <c r="A63" s="216"/>
      <c r="B63" s="327"/>
      <c r="C63" s="327"/>
    </row>
    <row r="64" spans="1:3" s="214" customFormat="1" x14ac:dyDescent="0.2">
      <c r="A64" s="216"/>
      <c r="B64" s="327"/>
      <c r="C64" s="327"/>
    </row>
    <row r="65" spans="1:3" s="214" customFormat="1" x14ac:dyDescent="0.2">
      <c r="A65" s="216"/>
      <c r="B65" s="327"/>
      <c r="C65" s="327"/>
    </row>
    <row r="66" spans="1:3" s="214" customFormat="1" x14ac:dyDescent="0.2">
      <c r="A66" s="216"/>
      <c r="B66" s="327"/>
      <c r="C66" s="327"/>
    </row>
    <row r="67" spans="1:3" s="214" customFormat="1" x14ac:dyDescent="0.2">
      <c r="A67" s="216"/>
      <c r="B67" s="327"/>
      <c r="C67" s="327"/>
    </row>
    <row r="68" spans="1:3" s="214" customFormat="1" x14ac:dyDescent="0.2">
      <c r="A68" s="216"/>
      <c r="B68" s="327"/>
      <c r="C68" s="327"/>
    </row>
    <row r="69" spans="1:3" s="214" customFormat="1" x14ac:dyDescent="0.2">
      <c r="A69" s="216"/>
      <c r="B69" s="327"/>
      <c r="C69" s="327"/>
    </row>
    <row r="70" spans="1:3" s="214" customFormat="1" x14ac:dyDescent="0.2">
      <c r="A70" s="216"/>
      <c r="B70" s="327"/>
      <c r="C70" s="327"/>
    </row>
    <row r="71" spans="1:3" s="214" customFormat="1" x14ac:dyDescent="0.2">
      <c r="A71" s="216"/>
      <c r="B71" s="327"/>
      <c r="C71" s="327"/>
    </row>
    <row r="72" spans="1:3" s="214" customFormat="1" x14ac:dyDescent="0.2">
      <c r="A72" s="216"/>
      <c r="B72" s="327"/>
      <c r="C72" s="327"/>
    </row>
    <row r="73" spans="1:3" s="214" customFormat="1" x14ac:dyDescent="0.2">
      <c r="A73" s="216"/>
      <c r="B73" s="327"/>
      <c r="C73" s="327"/>
    </row>
    <row r="74" spans="1:3" s="214" customFormat="1" x14ac:dyDescent="0.2">
      <c r="A74" s="216"/>
      <c r="B74" s="327"/>
      <c r="C74" s="327"/>
    </row>
    <row r="75" spans="1:3" s="214" customFormat="1" x14ac:dyDescent="0.2">
      <c r="A75" s="216"/>
      <c r="B75" s="327"/>
      <c r="C75" s="327"/>
    </row>
    <row r="76" spans="1:3" s="214" customFormat="1" x14ac:dyDescent="0.2">
      <c r="A76" s="216"/>
      <c r="B76" s="327"/>
      <c r="C76" s="327"/>
    </row>
    <row r="77" spans="1:3" s="214" customFormat="1" x14ac:dyDescent="0.2">
      <c r="A77" s="216"/>
      <c r="B77" s="327"/>
      <c r="C77" s="327"/>
    </row>
    <row r="78" spans="1:3" s="214" customFormat="1" x14ac:dyDescent="0.2">
      <c r="A78" s="216"/>
      <c r="B78" s="327"/>
      <c r="C78" s="327"/>
    </row>
    <row r="79" spans="1:3" s="214" customFormat="1" x14ac:dyDescent="0.2">
      <c r="A79" s="216"/>
      <c r="B79" s="327"/>
      <c r="C79" s="327"/>
    </row>
    <row r="80" spans="1:3" s="214" customFormat="1" x14ac:dyDescent="0.2">
      <c r="A80" s="216"/>
      <c r="B80" s="327"/>
      <c r="C80" s="327"/>
    </row>
    <row r="81" spans="1:3" s="214" customFormat="1" x14ac:dyDescent="0.2">
      <c r="A81" s="216"/>
      <c r="B81" s="327"/>
      <c r="C81" s="327"/>
    </row>
    <row r="82" spans="1:3" s="214" customFormat="1" x14ac:dyDescent="0.2">
      <c r="A82" s="216"/>
      <c r="B82" s="327"/>
      <c r="C82" s="327"/>
    </row>
    <row r="83" spans="1:3" s="214" customFormat="1" x14ac:dyDescent="0.2">
      <c r="A83" s="216"/>
      <c r="B83" s="327"/>
      <c r="C83" s="327"/>
    </row>
    <row r="84" spans="1:3" s="214" customFormat="1" x14ac:dyDescent="0.2">
      <c r="A84" s="216"/>
      <c r="B84" s="327"/>
      <c r="C84" s="327"/>
    </row>
    <row r="85" spans="1:3" s="214" customFormat="1" x14ac:dyDescent="0.2">
      <c r="A85" s="216"/>
      <c r="B85" s="327"/>
      <c r="C85" s="327"/>
    </row>
    <row r="86" spans="1:3" s="214" customFormat="1" x14ac:dyDescent="0.2">
      <c r="A86" s="216"/>
      <c r="B86" s="327"/>
      <c r="C86" s="327"/>
    </row>
    <row r="87" spans="1:3" s="214" customFormat="1" x14ac:dyDescent="0.2">
      <c r="A87" s="216"/>
      <c r="B87" s="327"/>
      <c r="C87" s="327"/>
    </row>
    <row r="88" spans="1:3" s="214" customFormat="1" x14ac:dyDescent="0.2">
      <c r="A88" s="216"/>
      <c r="B88" s="327"/>
      <c r="C88" s="327"/>
    </row>
    <row r="89" spans="1:3" s="214" customFormat="1" x14ac:dyDescent="0.2">
      <c r="A89" s="216"/>
      <c r="B89" s="327"/>
      <c r="C89" s="327"/>
    </row>
    <row r="90" spans="1:3" s="214" customFormat="1" x14ac:dyDescent="0.2">
      <c r="A90" s="216"/>
      <c r="B90" s="327"/>
      <c r="C90" s="327"/>
    </row>
    <row r="91" spans="1:3" s="214" customFormat="1" x14ac:dyDescent="0.2">
      <c r="A91" s="216"/>
      <c r="B91" s="327"/>
      <c r="C91" s="327"/>
    </row>
    <row r="92" spans="1:3" s="214" customFormat="1" x14ac:dyDescent="0.2">
      <c r="A92" s="216"/>
      <c r="B92" s="327"/>
      <c r="C92" s="327"/>
    </row>
    <row r="93" spans="1:3" s="214" customFormat="1" x14ac:dyDescent="0.2">
      <c r="A93" s="216"/>
      <c r="B93" s="327"/>
      <c r="C93" s="327"/>
    </row>
    <row r="94" spans="1:3" s="214" customFormat="1" x14ac:dyDescent="0.2">
      <c r="A94" s="216"/>
      <c r="B94" s="327"/>
      <c r="C94" s="327"/>
    </row>
    <row r="95" spans="1:3" s="214" customFormat="1" x14ac:dyDescent="0.2">
      <c r="A95" s="216"/>
      <c r="B95" s="327"/>
      <c r="C95" s="327"/>
    </row>
    <row r="96" spans="1:3" s="214" customFormat="1" x14ac:dyDescent="0.2">
      <c r="A96" s="216"/>
      <c r="B96" s="327"/>
      <c r="C96" s="327"/>
    </row>
    <row r="97" spans="1:3" s="214" customFormat="1" x14ac:dyDescent="0.2">
      <c r="A97" s="216"/>
      <c r="B97" s="327"/>
      <c r="C97" s="327"/>
    </row>
    <row r="98" spans="1:3" s="214" customFormat="1" x14ac:dyDescent="0.2">
      <c r="A98" s="216"/>
      <c r="B98" s="327"/>
      <c r="C98" s="327"/>
    </row>
    <row r="99" spans="1:3" s="214" customFormat="1" x14ac:dyDescent="0.2">
      <c r="A99" s="216"/>
      <c r="B99" s="327"/>
      <c r="C99" s="327"/>
    </row>
    <row r="100" spans="1:3" s="214" customFormat="1" x14ac:dyDescent="0.2">
      <c r="A100" s="216"/>
      <c r="B100" s="327"/>
      <c r="C100" s="327"/>
    </row>
    <row r="101" spans="1:3" s="214" customFormat="1" x14ac:dyDescent="0.2">
      <c r="A101" s="216"/>
      <c r="B101" s="327"/>
      <c r="C101" s="327"/>
    </row>
    <row r="102" spans="1:3" s="214" customFormat="1" x14ac:dyDescent="0.2">
      <c r="A102" s="216"/>
      <c r="B102" s="327"/>
      <c r="C102" s="327"/>
    </row>
    <row r="103" spans="1:3" s="214" customFormat="1" x14ac:dyDescent="0.2">
      <c r="A103" s="216"/>
      <c r="B103" s="327"/>
      <c r="C103" s="327"/>
    </row>
    <row r="104" spans="1:3" s="214" customFormat="1" x14ac:dyDescent="0.2">
      <c r="A104" s="216"/>
      <c r="B104" s="327"/>
      <c r="C104" s="327"/>
    </row>
    <row r="105" spans="1:3" s="214" customFormat="1" x14ac:dyDescent="0.2">
      <c r="A105" s="216"/>
      <c r="B105" s="327"/>
      <c r="C105" s="327"/>
    </row>
    <row r="106" spans="1:3" s="214" customFormat="1" x14ac:dyDescent="0.2">
      <c r="A106" s="216"/>
      <c r="B106" s="327"/>
      <c r="C106" s="327"/>
    </row>
    <row r="107" spans="1:3" s="214" customFormat="1" x14ac:dyDescent="0.2">
      <c r="A107" s="216"/>
      <c r="B107" s="327"/>
      <c r="C107" s="327"/>
    </row>
    <row r="108" spans="1:3" s="214" customFormat="1" x14ac:dyDescent="0.2">
      <c r="A108" s="216"/>
      <c r="B108" s="327"/>
      <c r="C108" s="327"/>
    </row>
    <row r="109" spans="1:3" s="214" customFormat="1" x14ac:dyDescent="0.2">
      <c r="A109" s="216"/>
      <c r="B109" s="327"/>
      <c r="C109" s="327"/>
    </row>
    <row r="110" spans="1:3" s="214" customFormat="1" x14ac:dyDescent="0.2">
      <c r="A110" s="216"/>
      <c r="B110" s="327"/>
      <c r="C110" s="327"/>
    </row>
    <row r="111" spans="1:3" s="214" customFormat="1" x14ac:dyDescent="0.2">
      <c r="A111" s="216"/>
      <c r="B111" s="327"/>
      <c r="C111" s="327"/>
    </row>
    <row r="112" spans="1:3" s="214" customFormat="1" x14ac:dyDescent="0.2">
      <c r="A112" s="216"/>
      <c r="B112" s="327"/>
      <c r="C112" s="327"/>
    </row>
    <row r="113" spans="1:3" s="214" customFormat="1" x14ac:dyDescent="0.2">
      <c r="A113" s="216"/>
      <c r="B113" s="327"/>
      <c r="C113" s="327"/>
    </row>
    <row r="114" spans="1:3" s="214" customFormat="1" x14ac:dyDescent="0.2">
      <c r="A114" s="216"/>
      <c r="B114" s="327"/>
      <c r="C114" s="327"/>
    </row>
    <row r="115" spans="1:3" s="214" customFormat="1" x14ac:dyDescent="0.2">
      <c r="A115" s="216"/>
      <c r="B115" s="327"/>
      <c r="C115" s="327"/>
    </row>
    <row r="116" spans="1:3" s="214" customFormat="1" x14ac:dyDescent="0.2">
      <c r="A116" s="216"/>
      <c r="B116" s="327"/>
      <c r="C116" s="327"/>
    </row>
    <row r="117" spans="1:3" s="214" customFormat="1" x14ac:dyDescent="0.2">
      <c r="A117" s="216"/>
      <c r="B117" s="327"/>
      <c r="C117" s="327"/>
    </row>
    <row r="118" spans="1:3" s="214" customFormat="1" x14ac:dyDescent="0.2">
      <c r="A118" s="216"/>
      <c r="B118" s="327"/>
      <c r="C118" s="327"/>
    </row>
    <row r="119" spans="1:3" s="214" customFormat="1" x14ac:dyDescent="0.2">
      <c r="A119" s="216"/>
      <c r="B119" s="327"/>
      <c r="C119" s="327"/>
    </row>
    <row r="120" spans="1:3" s="214" customFormat="1" x14ac:dyDescent="0.2">
      <c r="A120" s="216"/>
      <c r="B120" s="327"/>
      <c r="C120" s="327"/>
    </row>
    <row r="121" spans="1:3" s="214" customFormat="1" x14ac:dyDescent="0.2">
      <c r="A121" s="216"/>
      <c r="B121" s="327"/>
      <c r="C121" s="327"/>
    </row>
    <row r="122" spans="1:3" s="214" customFormat="1" x14ac:dyDescent="0.2">
      <c r="A122" s="216"/>
      <c r="B122" s="327"/>
      <c r="C122" s="327"/>
    </row>
    <row r="123" spans="1:3" s="214" customFormat="1" x14ac:dyDescent="0.2">
      <c r="A123" s="216"/>
      <c r="B123" s="327"/>
      <c r="C123" s="327"/>
    </row>
    <row r="124" spans="1:3" s="214" customFormat="1" x14ac:dyDescent="0.2">
      <c r="A124" s="216"/>
      <c r="B124" s="327"/>
      <c r="C124" s="327"/>
    </row>
    <row r="125" spans="1:3" s="214" customFormat="1" x14ac:dyDescent="0.2">
      <c r="A125" s="216"/>
      <c r="B125" s="327"/>
      <c r="C125" s="327"/>
    </row>
    <row r="126" spans="1:3" s="214" customFormat="1" x14ac:dyDescent="0.2">
      <c r="A126" s="216"/>
      <c r="B126" s="327"/>
      <c r="C126" s="327"/>
    </row>
    <row r="127" spans="1:3" s="214" customFormat="1" x14ac:dyDescent="0.2">
      <c r="A127" s="216"/>
      <c r="B127" s="327"/>
      <c r="C127" s="327"/>
    </row>
    <row r="128" spans="1:3" s="214" customFormat="1" x14ac:dyDescent="0.2">
      <c r="A128" s="216"/>
      <c r="B128" s="327"/>
      <c r="C128" s="327"/>
    </row>
    <row r="129" spans="1:3" s="214" customFormat="1" x14ac:dyDescent="0.2">
      <c r="A129" s="216"/>
      <c r="B129" s="327"/>
      <c r="C129" s="327"/>
    </row>
    <row r="130" spans="1:3" s="214" customFormat="1" x14ac:dyDescent="0.2">
      <c r="A130" s="216"/>
      <c r="B130" s="327"/>
      <c r="C130" s="327"/>
    </row>
    <row r="131" spans="1:3" s="214" customFormat="1" x14ac:dyDescent="0.2">
      <c r="A131" s="216"/>
      <c r="B131" s="327"/>
      <c r="C131" s="327"/>
    </row>
    <row r="132" spans="1:3" s="214" customFormat="1" x14ac:dyDescent="0.2">
      <c r="A132" s="216"/>
      <c r="B132" s="327"/>
      <c r="C132" s="327"/>
    </row>
    <row r="133" spans="1:3" s="214" customFormat="1" x14ac:dyDescent="0.2">
      <c r="A133" s="216"/>
      <c r="B133" s="327"/>
      <c r="C133" s="327"/>
    </row>
    <row r="134" spans="1:3" s="214" customFormat="1" x14ac:dyDescent="0.2">
      <c r="A134" s="216"/>
      <c r="B134" s="327"/>
      <c r="C134" s="327"/>
    </row>
    <row r="135" spans="1:3" s="214" customFormat="1" x14ac:dyDescent="0.2">
      <c r="A135" s="216"/>
      <c r="B135" s="327"/>
      <c r="C135" s="327"/>
    </row>
    <row r="136" spans="1:3" s="214" customFormat="1" x14ac:dyDescent="0.2">
      <c r="A136" s="216"/>
      <c r="B136" s="327"/>
      <c r="C136" s="327"/>
    </row>
    <row r="137" spans="1:3" s="214" customFormat="1" x14ac:dyDescent="0.2">
      <c r="A137" s="216"/>
      <c r="B137" s="327"/>
      <c r="C137" s="327"/>
    </row>
    <row r="138" spans="1:3" s="214" customFormat="1" x14ac:dyDescent="0.2">
      <c r="A138" s="216"/>
      <c r="B138" s="327"/>
      <c r="C138" s="327"/>
    </row>
    <row r="139" spans="1:3" s="214" customFormat="1" x14ac:dyDescent="0.2">
      <c r="A139" s="216"/>
      <c r="B139" s="327"/>
      <c r="C139" s="327"/>
    </row>
    <row r="140" spans="1:3" s="214" customFormat="1" x14ac:dyDescent="0.2">
      <c r="A140" s="216"/>
      <c r="B140" s="327"/>
      <c r="C140" s="327"/>
    </row>
    <row r="141" spans="1:3" s="214" customFormat="1" x14ac:dyDescent="0.2">
      <c r="A141" s="216"/>
      <c r="B141" s="327"/>
      <c r="C141" s="327"/>
    </row>
    <row r="142" spans="1:3" s="214" customFormat="1" x14ac:dyDescent="0.2">
      <c r="A142" s="216"/>
      <c r="B142" s="327"/>
      <c r="C142" s="327"/>
    </row>
    <row r="143" spans="1:3" s="214" customFormat="1" x14ac:dyDescent="0.2">
      <c r="A143" s="216"/>
      <c r="B143" s="327"/>
      <c r="C143" s="327"/>
    </row>
    <row r="144" spans="1:3" s="214" customFormat="1" x14ac:dyDescent="0.2">
      <c r="A144" s="216"/>
      <c r="B144" s="327"/>
      <c r="C144" s="327"/>
    </row>
    <row r="145" spans="1:3" s="214" customFormat="1" x14ac:dyDescent="0.2">
      <c r="A145" s="216"/>
      <c r="B145" s="327"/>
      <c r="C145" s="327"/>
    </row>
    <row r="146" spans="1:3" s="214" customFormat="1" x14ac:dyDescent="0.2">
      <c r="A146" s="216"/>
      <c r="B146" s="327"/>
      <c r="C146" s="327"/>
    </row>
    <row r="147" spans="1:3" s="214" customFormat="1" x14ac:dyDescent="0.2">
      <c r="A147" s="216"/>
      <c r="B147" s="327"/>
      <c r="C147" s="327"/>
    </row>
    <row r="148" spans="1:3" s="214" customFormat="1" x14ac:dyDescent="0.2">
      <c r="A148" s="216"/>
      <c r="B148" s="327"/>
      <c r="C148" s="327"/>
    </row>
    <row r="149" spans="1:3" s="214" customFormat="1" x14ac:dyDescent="0.2">
      <c r="A149" s="216"/>
      <c r="B149" s="327"/>
      <c r="C149" s="327"/>
    </row>
    <row r="150" spans="1:3" s="214" customFormat="1" x14ac:dyDescent="0.2">
      <c r="A150" s="216"/>
      <c r="B150" s="327"/>
      <c r="C150" s="327"/>
    </row>
    <row r="151" spans="1:3" s="214" customFormat="1" x14ac:dyDescent="0.2">
      <c r="A151" s="216"/>
      <c r="B151" s="327"/>
      <c r="C151" s="327"/>
    </row>
    <row r="152" spans="1:3" s="214" customFormat="1" x14ac:dyDescent="0.2">
      <c r="A152" s="216"/>
      <c r="B152" s="327"/>
      <c r="C152" s="327"/>
    </row>
    <row r="153" spans="1:3" s="214" customFormat="1" x14ac:dyDescent="0.2">
      <c r="A153" s="216"/>
      <c r="B153" s="327"/>
      <c r="C153" s="327"/>
    </row>
    <row r="154" spans="1:3" s="214" customFormat="1" x14ac:dyDescent="0.2">
      <c r="A154" s="216"/>
      <c r="B154" s="327"/>
      <c r="C154" s="327"/>
    </row>
    <row r="155" spans="1:3" s="214" customFormat="1" x14ac:dyDescent="0.2">
      <c r="A155" s="216"/>
      <c r="B155" s="327"/>
      <c r="C155" s="327"/>
    </row>
    <row r="156" spans="1:3" s="214" customFormat="1" x14ac:dyDescent="0.2">
      <c r="A156" s="216"/>
      <c r="B156" s="327"/>
      <c r="C156" s="327"/>
    </row>
    <row r="157" spans="1:3" s="214" customFormat="1" x14ac:dyDescent="0.2">
      <c r="A157" s="216"/>
      <c r="B157" s="327"/>
      <c r="C157" s="327"/>
    </row>
    <row r="158" spans="1:3" s="214" customFormat="1" x14ac:dyDescent="0.2">
      <c r="A158" s="216"/>
      <c r="B158" s="327"/>
      <c r="C158" s="327"/>
    </row>
    <row r="159" spans="1:3" s="214" customFormat="1" x14ac:dyDescent="0.2">
      <c r="A159" s="216"/>
      <c r="B159" s="327"/>
      <c r="C159" s="327"/>
    </row>
    <row r="160" spans="1:3" s="214" customFormat="1" x14ac:dyDescent="0.2">
      <c r="A160" s="216"/>
      <c r="B160" s="327"/>
      <c r="C160" s="327"/>
    </row>
    <row r="161" spans="1:3" s="214" customFormat="1" x14ac:dyDescent="0.2">
      <c r="A161" s="216"/>
      <c r="B161" s="327"/>
      <c r="C161" s="327"/>
    </row>
    <row r="162" spans="1:3" s="214" customFormat="1" x14ac:dyDescent="0.2">
      <c r="A162" s="216"/>
      <c r="B162" s="327"/>
      <c r="C162" s="327"/>
    </row>
    <row r="163" spans="1:3" s="214" customFormat="1" x14ac:dyDescent="0.2">
      <c r="A163" s="216"/>
      <c r="B163" s="327"/>
      <c r="C163" s="327"/>
    </row>
    <row r="164" spans="1:3" s="214" customFormat="1" x14ac:dyDescent="0.2">
      <c r="A164" s="216"/>
      <c r="B164" s="327"/>
      <c r="C164" s="327"/>
    </row>
    <row r="165" spans="1:3" s="214" customFormat="1" x14ac:dyDescent="0.2">
      <c r="A165" s="216"/>
      <c r="B165" s="327"/>
      <c r="C165" s="327"/>
    </row>
    <row r="166" spans="1:3" s="214" customFormat="1" x14ac:dyDescent="0.2">
      <c r="A166" s="216"/>
      <c r="B166" s="327"/>
      <c r="C166" s="327"/>
    </row>
    <row r="167" spans="1:3" s="214" customFormat="1" x14ac:dyDescent="0.2">
      <c r="A167" s="216"/>
      <c r="B167" s="327"/>
      <c r="C167" s="327"/>
    </row>
    <row r="168" spans="1:3" s="214" customFormat="1" x14ac:dyDescent="0.2">
      <c r="A168" s="216"/>
      <c r="B168" s="327"/>
      <c r="C168" s="327"/>
    </row>
    <row r="169" spans="1:3" s="214" customFormat="1" x14ac:dyDescent="0.2">
      <c r="A169" s="216"/>
      <c r="B169" s="327"/>
      <c r="C169" s="327"/>
    </row>
    <row r="170" spans="1:3" s="214" customFormat="1" x14ac:dyDescent="0.2">
      <c r="A170" s="216"/>
      <c r="B170" s="327"/>
      <c r="C170" s="327"/>
    </row>
    <row r="171" spans="1:3" s="214" customFormat="1" x14ac:dyDescent="0.2">
      <c r="A171" s="216"/>
      <c r="B171" s="327"/>
      <c r="C171" s="327"/>
    </row>
    <row r="172" spans="1:3" s="214" customFormat="1" x14ac:dyDescent="0.2">
      <c r="A172" s="216"/>
      <c r="B172" s="327"/>
      <c r="C172" s="327"/>
    </row>
    <row r="173" spans="1:3" s="214" customFormat="1" x14ac:dyDescent="0.2">
      <c r="A173" s="216"/>
      <c r="B173" s="327"/>
      <c r="C173" s="327"/>
    </row>
    <row r="174" spans="1:3" s="214" customFormat="1" x14ac:dyDescent="0.2">
      <c r="A174" s="216"/>
      <c r="B174" s="327"/>
      <c r="C174" s="327"/>
    </row>
    <row r="175" spans="1:3" s="214" customFormat="1" x14ac:dyDescent="0.2">
      <c r="A175" s="216"/>
      <c r="B175" s="327"/>
      <c r="C175" s="327"/>
    </row>
    <row r="176" spans="1:3" s="214" customFormat="1" x14ac:dyDescent="0.2">
      <c r="A176" s="216"/>
      <c r="B176" s="327"/>
      <c r="C176" s="327"/>
    </row>
    <row r="177" spans="1:3" s="214" customFormat="1" x14ac:dyDescent="0.2">
      <c r="A177" s="216"/>
      <c r="B177" s="327"/>
      <c r="C177" s="327"/>
    </row>
    <row r="178" spans="1:3" s="214" customFormat="1" x14ac:dyDescent="0.2">
      <c r="A178" s="216"/>
      <c r="B178" s="327"/>
      <c r="C178" s="327"/>
    </row>
    <row r="179" spans="1:3" s="214" customFormat="1" x14ac:dyDescent="0.2">
      <c r="A179" s="216"/>
      <c r="B179" s="327"/>
      <c r="C179" s="327"/>
    </row>
    <row r="180" spans="1:3" s="214" customFormat="1" x14ac:dyDescent="0.2">
      <c r="A180" s="216"/>
      <c r="B180" s="327"/>
      <c r="C180" s="327"/>
    </row>
    <row r="181" spans="1:3" s="214" customFormat="1" x14ac:dyDescent="0.2">
      <c r="A181" s="216"/>
      <c r="B181" s="327"/>
      <c r="C181" s="327"/>
    </row>
    <row r="182" spans="1:3" s="214" customFormat="1" x14ac:dyDescent="0.2">
      <c r="A182" s="216"/>
      <c r="B182" s="327"/>
      <c r="C182" s="327"/>
    </row>
    <row r="183" spans="1:3" s="214" customFormat="1" x14ac:dyDescent="0.2">
      <c r="A183" s="216"/>
      <c r="B183" s="327"/>
      <c r="C183" s="327"/>
    </row>
    <row r="184" spans="1:3" s="214" customFormat="1" x14ac:dyDescent="0.2">
      <c r="A184" s="216"/>
      <c r="B184" s="327"/>
      <c r="C184" s="327"/>
    </row>
    <row r="185" spans="1:3" s="214" customFormat="1" x14ac:dyDescent="0.2">
      <c r="A185" s="216"/>
      <c r="B185" s="327"/>
      <c r="C185" s="327"/>
    </row>
    <row r="186" spans="1:3" s="214" customFormat="1" x14ac:dyDescent="0.2">
      <c r="A186" s="216"/>
      <c r="B186" s="327"/>
      <c r="C186" s="327"/>
    </row>
    <row r="187" spans="1:3" s="214" customFormat="1" x14ac:dyDescent="0.2">
      <c r="A187" s="216"/>
      <c r="B187" s="327"/>
      <c r="C187" s="327"/>
    </row>
    <row r="188" spans="1:3" s="214" customFormat="1" x14ac:dyDescent="0.2">
      <c r="A188" s="216"/>
      <c r="B188" s="327"/>
      <c r="C188" s="327"/>
    </row>
    <row r="189" spans="1:3" s="214" customFormat="1" x14ac:dyDescent="0.2">
      <c r="A189" s="216"/>
      <c r="B189" s="327"/>
      <c r="C189" s="327"/>
    </row>
    <row r="190" spans="1:3" s="214" customFormat="1" x14ac:dyDescent="0.2">
      <c r="A190" s="216"/>
      <c r="B190" s="327"/>
      <c r="C190" s="327"/>
    </row>
    <row r="191" spans="1:3" s="214" customFormat="1" x14ac:dyDescent="0.2">
      <c r="A191" s="216"/>
      <c r="B191" s="327"/>
      <c r="C191" s="327"/>
    </row>
    <row r="192" spans="1:3" s="214" customFormat="1" x14ac:dyDescent="0.2">
      <c r="A192" s="216"/>
      <c r="B192" s="327"/>
      <c r="C192" s="327"/>
    </row>
    <row r="193" spans="1:3" s="214" customFormat="1" x14ac:dyDescent="0.2">
      <c r="A193" s="216"/>
      <c r="B193" s="327"/>
      <c r="C193" s="327"/>
    </row>
    <row r="194" spans="1:3" s="214" customFormat="1" x14ac:dyDescent="0.2">
      <c r="A194" s="216"/>
      <c r="B194" s="327"/>
      <c r="C194" s="327"/>
    </row>
    <row r="195" spans="1:3" s="214" customFormat="1" x14ac:dyDescent="0.2">
      <c r="A195" s="216"/>
      <c r="B195" s="327"/>
      <c r="C195" s="327"/>
    </row>
    <row r="196" spans="1:3" s="214" customFormat="1" x14ac:dyDescent="0.2">
      <c r="A196" s="216"/>
      <c r="B196" s="327"/>
      <c r="C196" s="327"/>
    </row>
    <row r="197" spans="1:3" s="214" customFormat="1" x14ac:dyDescent="0.2">
      <c r="A197" s="216"/>
      <c r="B197" s="327"/>
      <c r="C197" s="327"/>
    </row>
    <row r="198" spans="1:3" s="214" customFormat="1" x14ac:dyDescent="0.2">
      <c r="A198" s="216"/>
      <c r="B198" s="327"/>
      <c r="C198" s="327"/>
    </row>
    <row r="199" spans="1:3" s="214" customFormat="1" x14ac:dyDescent="0.2">
      <c r="A199" s="216"/>
      <c r="B199" s="327"/>
      <c r="C199" s="327"/>
    </row>
    <row r="200" spans="1:3" s="214" customFormat="1" x14ac:dyDescent="0.2">
      <c r="A200" s="216"/>
      <c r="B200" s="327"/>
      <c r="C200" s="327"/>
    </row>
    <row r="201" spans="1:3" s="214" customFormat="1" x14ac:dyDescent="0.2">
      <c r="A201" s="216"/>
      <c r="B201" s="327"/>
      <c r="C201" s="327"/>
    </row>
    <row r="202" spans="1:3" s="214" customFormat="1" x14ac:dyDescent="0.2">
      <c r="A202" s="216"/>
      <c r="B202" s="327"/>
      <c r="C202" s="327"/>
    </row>
    <row r="203" spans="1:3" s="214" customFormat="1" x14ac:dyDescent="0.2">
      <c r="A203" s="216"/>
      <c r="B203" s="327"/>
      <c r="C203" s="327"/>
    </row>
    <row r="204" spans="1:3" s="214" customFormat="1" x14ac:dyDescent="0.2">
      <c r="A204" s="216"/>
      <c r="B204" s="327"/>
      <c r="C204" s="327"/>
    </row>
    <row r="205" spans="1:3" s="214" customFormat="1" x14ac:dyDescent="0.2">
      <c r="A205" s="216"/>
      <c r="B205" s="327"/>
      <c r="C205" s="327"/>
    </row>
    <row r="206" spans="1:3" s="214" customFormat="1" x14ac:dyDescent="0.2">
      <c r="A206" s="216"/>
      <c r="B206" s="327"/>
      <c r="C206" s="327"/>
    </row>
    <row r="207" spans="1:3" s="214" customFormat="1" x14ac:dyDescent="0.2">
      <c r="A207" s="216"/>
      <c r="B207" s="327"/>
      <c r="C207" s="327"/>
    </row>
    <row r="208" spans="1:3" s="214" customFormat="1" x14ac:dyDescent="0.2">
      <c r="A208" s="216"/>
      <c r="B208" s="327"/>
      <c r="C208" s="327"/>
    </row>
    <row r="209" spans="1:3" s="214" customFormat="1" x14ac:dyDescent="0.2">
      <c r="A209" s="216"/>
      <c r="B209" s="327"/>
      <c r="C209" s="327"/>
    </row>
    <row r="210" spans="1:3" s="214" customFormat="1" x14ac:dyDescent="0.2">
      <c r="A210" s="216"/>
      <c r="B210" s="327"/>
      <c r="C210" s="327"/>
    </row>
    <row r="211" spans="1:3" s="214" customFormat="1" x14ac:dyDescent="0.2">
      <c r="A211" s="216"/>
      <c r="B211" s="327"/>
      <c r="C211" s="327"/>
    </row>
    <row r="212" spans="1:3" s="214" customFormat="1" x14ac:dyDescent="0.2">
      <c r="A212" s="216"/>
      <c r="B212" s="327"/>
      <c r="C212" s="327"/>
    </row>
    <row r="213" spans="1:3" s="214" customFormat="1" x14ac:dyDescent="0.2">
      <c r="A213" s="216"/>
      <c r="B213" s="327"/>
      <c r="C213" s="327"/>
    </row>
    <row r="214" spans="1:3" s="214" customFormat="1" x14ac:dyDescent="0.2">
      <c r="A214" s="216"/>
      <c r="B214" s="327"/>
      <c r="C214" s="327"/>
    </row>
    <row r="215" spans="1:3" s="214" customFormat="1" x14ac:dyDescent="0.2">
      <c r="A215" s="216"/>
      <c r="B215" s="327"/>
      <c r="C215" s="327"/>
    </row>
    <row r="216" spans="1:3" s="214" customFormat="1" x14ac:dyDescent="0.2">
      <c r="A216" s="216"/>
      <c r="B216" s="327"/>
      <c r="C216" s="327"/>
    </row>
    <row r="217" spans="1:3" s="214" customFormat="1" x14ac:dyDescent="0.2">
      <c r="A217" s="216"/>
      <c r="B217" s="327"/>
      <c r="C217" s="327"/>
    </row>
    <row r="218" spans="1:3" s="214" customFormat="1" x14ac:dyDescent="0.2">
      <c r="A218" s="216"/>
      <c r="B218" s="327"/>
      <c r="C218" s="327"/>
    </row>
    <row r="219" spans="1:3" s="214" customFormat="1" x14ac:dyDescent="0.2">
      <c r="A219" s="216"/>
      <c r="B219" s="327"/>
      <c r="C219" s="327"/>
    </row>
    <row r="220" spans="1:3" s="214" customFormat="1" x14ac:dyDescent="0.2">
      <c r="A220" s="216"/>
      <c r="B220" s="327"/>
      <c r="C220" s="327"/>
    </row>
    <row r="221" spans="1:3" s="214" customFormat="1" x14ac:dyDescent="0.2">
      <c r="A221" s="216"/>
      <c r="B221" s="327"/>
      <c r="C221" s="327"/>
    </row>
    <row r="222" spans="1:3" s="214" customFormat="1" x14ac:dyDescent="0.2">
      <c r="A222" s="216"/>
      <c r="B222" s="327"/>
      <c r="C222" s="327"/>
    </row>
    <row r="223" spans="1:3" s="214" customFormat="1" x14ac:dyDescent="0.2">
      <c r="A223" s="216"/>
      <c r="B223" s="327"/>
      <c r="C223" s="327"/>
    </row>
    <row r="224" spans="1:3" s="214" customFormat="1" x14ac:dyDescent="0.2">
      <c r="A224" s="216"/>
      <c r="B224" s="327"/>
      <c r="C224" s="327"/>
    </row>
    <row r="225" spans="1:3" s="214" customFormat="1" x14ac:dyDescent="0.2">
      <c r="A225" s="216"/>
      <c r="B225" s="327"/>
      <c r="C225" s="327"/>
    </row>
    <row r="226" spans="1:3" s="214" customFormat="1" x14ac:dyDescent="0.2">
      <c r="A226" s="216"/>
      <c r="B226" s="327"/>
      <c r="C226" s="327"/>
    </row>
    <row r="227" spans="1:3" s="214" customFormat="1" x14ac:dyDescent="0.2">
      <c r="A227" s="216"/>
      <c r="B227" s="327"/>
      <c r="C227" s="327"/>
    </row>
    <row r="228" spans="1:3" s="214" customFormat="1" x14ac:dyDescent="0.2">
      <c r="A228" s="216"/>
      <c r="B228" s="327"/>
      <c r="C228" s="327"/>
    </row>
    <row r="229" spans="1:3" s="214" customFormat="1" x14ac:dyDescent="0.2">
      <c r="A229" s="216"/>
      <c r="B229" s="327"/>
      <c r="C229" s="327"/>
    </row>
    <row r="230" spans="1:3" s="214" customFormat="1" x14ac:dyDescent="0.2">
      <c r="A230" s="216"/>
      <c r="B230" s="327"/>
      <c r="C230" s="327"/>
    </row>
    <row r="231" spans="1:3" s="214" customFormat="1" x14ac:dyDescent="0.2">
      <c r="A231" s="216"/>
      <c r="B231" s="327"/>
      <c r="C231" s="327"/>
    </row>
    <row r="232" spans="1:3" s="214" customFormat="1" x14ac:dyDescent="0.2">
      <c r="A232" s="216"/>
      <c r="B232" s="327"/>
      <c r="C232" s="327"/>
    </row>
    <row r="233" spans="1:3" s="214" customFormat="1" x14ac:dyDescent="0.2">
      <c r="A233" s="216"/>
      <c r="B233" s="327"/>
      <c r="C233" s="327"/>
    </row>
    <row r="234" spans="1:3" s="214" customFormat="1" x14ac:dyDescent="0.2">
      <c r="A234" s="216"/>
      <c r="B234" s="327"/>
      <c r="C234" s="327"/>
    </row>
    <row r="235" spans="1:3" s="214" customFormat="1" x14ac:dyDescent="0.2">
      <c r="A235" s="216"/>
      <c r="B235" s="327"/>
      <c r="C235" s="327"/>
    </row>
    <row r="236" spans="1:3" s="214" customFormat="1" x14ac:dyDescent="0.2">
      <c r="A236" s="216"/>
      <c r="B236" s="327"/>
      <c r="C236" s="327"/>
    </row>
    <row r="237" spans="1:3" s="214" customFormat="1" x14ac:dyDescent="0.2">
      <c r="A237" s="216"/>
      <c r="B237" s="327"/>
      <c r="C237" s="327"/>
    </row>
    <row r="238" spans="1:3" s="214" customFormat="1" x14ac:dyDescent="0.2">
      <c r="A238" s="216"/>
      <c r="B238" s="327"/>
      <c r="C238" s="327"/>
    </row>
    <row r="239" spans="1:3" s="214" customFormat="1" x14ac:dyDescent="0.2">
      <c r="A239" s="216"/>
      <c r="B239" s="327"/>
      <c r="C239" s="327"/>
    </row>
    <row r="240" spans="1:3" s="214" customFormat="1" x14ac:dyDescent="0.2">
      <c r="A240" s="216"/>
      <c r="B240" s="327"/>
      <c r="C240" s="327"/>
    </row>
    <row r="241" spans="1:3" s="214" customFormat="1" x14ac:dyDescent="0.2">
      <c r="A241" s="216"/>
      <c r="B241" s="327"/>
      <c r="C241" s="327"/>
    </row>
    <row r="242" spans="1:3" s="214" customFormat="1" x14ac:dyDescent="0.2">
      <c r="A242" s="216"/>
      <c r="B242" s="327"/>
      <c r="C242" s="327"/>
    </row>
    <row r="243" spans="1:3" s="214" customFormat="1" x14ac:dyDescent="0.2">
      <c r="A243" s="216"/>
      <c r="B243" s="327"/>
      <c r="C243" s="327"/>
    </row>
    <row r="244" spans="1:3" s="214" customFormat="1" x14ac:dyDescent="0.2">
      <c r="A244" s="216"/>
      <c r="B244" s="327"/>
      <c r="C244" s="327"/>
    </row>
    <row r="245" spans="1:3" s="214" customFormat="1" x14ac:dyDescent="0.2">
      <c r="A245" s="216"/>
      <c r="B245" s="327"/>
      <c r="C245" s="327"/>
    </row>
    <row r="246" spans="1:3" s="214" customFormat="1" x14ac:dyDescent="0.2">
      <c r="A246" s="216"/>
      <c r="B246" s="327"/>
      <c r="C246" s="327"/>
    </row>
    <row r="247" spans="1:3" s="214" customFormat="1" x14ac:dyDescent="0.2">
      <c r="A247" s="216"/>
      <c r="B247" s="327"/>
      <c r="C247" s="327"/>
    </row>
    <row r="248" spans="1:3" s="214" customFormat="1" x14ac:dyDescent="0.2">
      <c r="A248" s="216"/>
      <c r="B248" s="327"/>
      <c r="C248" s="327"/>
    </row>
    <row r="249" spans="1:3" s="214" customFormat="1" x14ac:dyDescent="0.2">
      <c r="A249" s="216"/>
      <c r="B249" s="327"/>
      <c r="C249" s="327"/>
    </row>
    <row r="250" spans="1:3" s="214" customFormat="1" x14ac:dyDescent="0.2">
      <c r="A250" s="216"/>
      <c r="B250" s="327"/>
      <c r="C250" s="327"/>
    </row>
    <row r="251" spans="1:3" s="214" customFormat="1" x14ac:dyDescent="0.2">
      <c r="A251" s="216"/>
      <c r="B251" s="327"/>
      <c r="C251" s="327"/>
    </row>
    <row r="252" spans="1:3" s="214" customFormat="1" x14ac:dyDescent="0.2">
      <c r="A252" s="216"/>
      <c r="B252" s="327"/>
      <c r="C252" s="327"/>
    </row>
    <row r="253" spans="1:3" s="214" customFormat="1" x14ac:dyDescent="0.2">
      <c r="A253" s="216"/>
      <c r="B253" s="327"/>
      <c r="C253" s="327"/>
    </row>
    <row r="254" spans="1:3" s="214" customFormat="1" x14ac:dyDescent="0.2">
      <c r="A254" s="216"/>
      <c r="B254" s="327"/>
      <c r="C254" s="327"/>
    </row>
    <row r="255" spans="1:3" s="214" customFormat="1" x14ac:dyDescent="0.2">
      <c r="A255" s="216"/>
      <c r="B255" s="327"/>
      <c r="C255" s="327"/>
    </row>
    <row r="256" spans="1:3" s="214" customFormat="1" x14ac:dyDescent="0.2">
      <c r="A256" s="216"/>
      <c r="B256" s="327"/>
      <c r="C256" s="327"/>
    </row>
    <row r="257" spans="1:3" s="214" customFormat="1" x14ac:dyDescent="0.2">
      <c r="A257" s="216"/>
      <c r="B257" s="327"/>
      <c r="C257" s="327"/>
    </row>
    <row r="258" spans="1:3" s="214" customFormat="1" x14ac:dyDescent="0.2">
      <c r="A258" s="216"/>
      <c r="B258" s="327"/>
      <c r="C258" s="327"/>
    </row>
    <row r="259" spans="1:3" s="214" customFormat="1" x14ac:dyDescent="0.2">
      <c r="A259" s="216"/>
      <c r="B259" s="327"/>
      <c r="C259" s="327"/>
    </row>
    <row r="260" spans="1:3" s="214" customFormat="1" x14ac:dyDescent="0.2">
      <c r="A260" s="216"/>
      <c r="B260" s="327"/>
      <c r="C260" s="327"/>
    </row>
    <row r="261" spans="1:3" s="214" customFormat="1" x14ac:dyDescent="0.2">
      <c r="A261" s="216"/>
      <c r="B261" s="327"/>
      <c r="C261" s="327"/>
    </row>
    <row r="262" spans="1:3" s="214" customFormat="1" x14ac:dyDescent="0.2">
      <c r="A262" s="216"/>
      <c r="B262" s="327"/>
      <c r="C262" s="327"/>
    </row>
    <row r="263" spans="1:3" s="214" customFormat="1" x14ac:dyDescent="0.2">
      <c r="A263" s="216"/>
      <c r="B263" s="327"/>
      <c r="C263" s="327"/>
    </row>
    <row r="264" spans="1:3" s="214" customFormat="1" x14ac:dyDescent="0.2">
      <c r="A264" s="216"/>
      <c r="B264" s="327"/>
      <c r="C264" s="327"/>
    </row>
    <row r="265" spans="1:3" s="214" customFormat="1" x14ac:dyDescent="0.2">
      <c r="A265" s="216"/>
      <c r="B265" s="327"/>
      <c r="C265" s="327"/>
    </row>
    <row r="266" spans="1:3" s="214" customFormat="1" x14ac:dyDescent="0.2">
      <c r="A266" s="216"/>
      <c r="B266" s="327"/>
      <c r="C266" s="327"/>
    </row>
    <row r="267" spans="1:3" s="214" customFormat="1" x14ac:dyDescent="0.2">
      <c r="A267" s="216"/>
      <c r="B267" s="327"/>
      <c r="C267" s="327"/>
    </row>
    <row r="268" spans="1:3" s="214" customFormat="1" x14ac:dyDescent="0.2">
      <c r="A268" s="216"/>
      <c r="B268" s="327"/>
      <c r="C268" s="327"/>
    </row>
    <row r="269" spans="1:3" s="214" customFormat="1" x14ac:dyDescent="0.2">
      <c r="A269" s="216"/>
      <c r="B269" s="327"/>
      <c r="C269" s="327"/>
    </row>
    <row r="270" spans="1:3" s="214" customFormat="1" x14ac:dyDescent="0.2">
      <c r="A270" s="216"/>
      <c r="B270" s="327"/>
      <c r="C270" s="327"/>
    </row>
    <row r="271" spans="1:3" s="214" customFormat="1" x14ac:dyDescent="0.2">
      <c r="A271" s="216"/>
      <c r="B271" s="327"/>
      <c r="C271" s="327"/>
    </row>
    <row r="272" spans="1:3" s="214" customFormat="1" x14ac:dyDescent="0.2">
      <c r="A272" s="216"/>
      <c r="B272" s="327"/>
      <c r="C272" s="327"/>
    </row>
    <row r="273" spans="1:3" s="214" customFormat="1" x14ac:dyDescent="0.2">
      <c r="A273" s="216"/>
      <c r="B273" s="327"/>
      <c r="C273" s="327"/>
    </row>
    <row r="274" spans="1:3" s="214" customFormat="1" x14ac:dyDescent="0.2">
      <c r="A274" s="216"/>
      <c r="B274" s="327"/>
      <c r="C274" s="327"/>
    </row>
    <row r="275" spans="1:3" s="214" customFormat="1" x14ac:dyDescent="0.2">
      <c r="A275" s="216"/>
      <c r="B275" s="327"/>
      <c r="C275" s="327"/>
    </row>
    <row r="276" spans="1:3" s="214" customFormat="1" x14ac:dyDescent="0.2">
      <c r="A276" s="216"/>
      <c r="B276" s="327"/>
      <c r="C276" s="327"/>
    </row>
    <row r="277" spans="1:3" s="214" customFormat="1" x14ac:dyDescent="0.2">
      <c r="A277" s="216"/>
      <c r="B277" s="327"/>
      <c r="C277" s="327"/>
    </row>
    <row r="278" spans="1:3" s="214" customFormat="1" x14ac:dyDescent="0.2">
      <c r="A278" s="216"/>
      <c r="B278" s="327"/>
      <c r="C278" s="327"/>
    </row>
    <row r="279" spans="1:3" s="214" customFormat="1" x14ac:dyDescent="0.2">
      <c r="A279" s="216"/>
      <c r="B279" s="327"/>
      <c r="C279" s="327"/>
    </row>
    <row r="280" spans="1:3" s="214" customFormat="1" x14ac:dyDescent="0.2">
      <c r="A280" s="216"/>
      <c r="B280" s="327"/>
      <c r="C280" s="327"/>
    </row>
    <row r="281" spans="1:3" s="214" customFormat="1" x14ac:dyDescent="0.2">
      <c r="A281" s="216"/>
      <c r="B281" s="327"/>
      <c r="C281" s="327"/>
    </row>
    <row r="282" spans="1:3" s="214" customFormat="1" x14ac:dyDescent="0.2">
      <c r="A282" s="216"/>
      <c r="B282" s="327"/>
      <c r="C282" s="327"/>
    </row>
    <row r="283" spans="1:3" s="214" customFormat="1" x14ac:dyDescent="0.2">
      <c r="A283" s="216"/>
      <c r="B283" s="327"/>
      <c r="C283" s="327"/>
    </row>
    <row r="284" spans="1:3" s="214" customFormat="1" x14ac:dyDescent="0.2">
      <c r="A284" s="216"/>
      <c r="B284" s="327"/>
      <c r="C284" s="327"/>
    </row>
    <row r="285" spans="1:3" s="214" customFormat="1" x14ac:dyDescent="0.2">
      <c r="A285" s="216"/>
      <c r="B285" s="327"/>
      <c r="C285" s="327"/>
    </row>
    <row r="286" spans="1:3" s="214" customFormat="1" x14ac:dyDescent="0.2">
      <c r="A286" s="216"/>
      <c r="B286" s="327"/>
      <c r="C286" s="327"/>
    </row>
    <row r="287" spans="1:3" s="214" customFormat="1" x14ac:dyDescent="0.2">
      <c r="A287" s="216"/>
      <c r="B287" s="327"/>
      <c r="C287" s="327"/>
    </row>
    <row r="288" spans="1:3" s="214" customFormat="1" x14ac:dyDescent="0.2">
      <c r="A288" s="216"/>
      <c r="B288" s="327"/>
      <c r="C288" s="327"/>
    </row>
    <row r="289" spans="1:3" s="214" customFormat="1" x14ac:dyDescent="0.2">
      <c r="A289" s="216"/>
      <c r="B289" s="327"/>
      <c r="C289" s="327"/>
    </row>
    <row r="290" spans="1:3" s="214" customFormat="1" x14ac:dyDescent="0.2">
      <c r="A290" s="216"/>
      <c r="B290" s="327"/>
      <c r="C290" s="327"/>
    </row>
    <row r="291" spans="1:3" s="214" customFormat="1" x14ac:dyDescent="0.2">
      <c r="A291" s="216"/>
      <c r="B291" s="327"/>
      <c r="C291" s="327"/>
    </row>
    <row r="292" spans="1:3" s="214" customFormat="1" x14ac:dyDescent="0.2">
      <c r="A292" s="216"/>
      <c r="B292" s="327"/>
      <c r="C292" s="327"/>
    </row>
    <row r="293" spans="1:3" s="214" customFormat="1" x14ac:dyDescent="0.2">
      <c r="A293" s="216"/>
      <c r="B293" s="327"/>
      <c r="C293" s="327"/>
    </row>
    <row r="294" spans="1:3" s="214" customFormat="1" x14ac:dyDescent="0.2">
      <c r="A294" s="216"/>
      <c r="B294" s="327"/>
      <c r="C294" s="327"/>
    </row>
    <row r="295" spans="1:3" s="214" customFormat="1" x14ac:dyDescent="0.2">
      <c r="A295" s="216"/>
      <c r="B295" s="327"/>
      <c r="C295" s="327"/>
    </row>
    <row r="296" spans="1:3" s="214" customFormat="1" x14ac:dyDescent="0.2">
      <c r="A296" s="216"/>
      <c r="B296" s="327"/>
      <c r="C296" s="327"/>
    </row>
    <row r="297" spans="1:3" s="214" customFormat="1" x14ac:dyDescent="0.2">
      <c r="A297" s="216"/>
      <c r="B297" s="327"/>
      <c r="C297" s="327"/>
    </row>
    <row r="298" spans="1:3" s="214" customFormat="1" x14ac:dyDescent="0.2">
      <c r="A298" s="216"/>
      <c r="B298" s="327"/>
      <c r="C298" s="327"/>
    </row>
    <row r="299" spans="1:3" s="214" customFormat="1" x14ac:dyDescent="0.2">
      <c r="A299" s="216"/>
      <c r="B299" s="327"/>
      <c r="C299" s="327"/>
    </row>
    <row r="300" spans="1:3" s="214" customFormat="1" x14ac:dyDescent="0.2">
      <c r="A300" s="216"/>
      <c r="B300" s="327"/>
      <c r="C300" s="327"/>
    </row>
    <row r="301" spans="1:3" s="214" customFormat="1" x14ac:dyDescent="0.2">
      <c r="A301" s="216"/>
      <c r="B301" s="327"/>
      <c r="C301" s="327"/>
    </row>
    <row r="302" spans="1:3" s="214" customFormat="1" x14ac:dyDescent="0.2">
      <c r="A302" s="216"/>
      <c r="B302" s="327"/>
      <c r="C302" s="327"/>
    </row>
    <row r="303" spans="1:3" s="214" customFormat="1" x14ac:dyDescent="0.2">
      <c r="A303" s="216"/>
      <c r="B303" s="327"/>
      <c r="C303" s="327"/>
    </row>
    <row r="304" spans="1:3" s="214" customFormat="1" x14ac:dyDescent="0.2">
      <c r="A304" s="216"/>
      <c r="B304" s="327"/>
      <c r="C304" s="327"/>
    </row>
    <row r="305" spans="1:3" s="214" customFormat="1" x14ac:dyDescent="0.2">
      <c r="A305" s="216"/>
      <c r="B305" s="327"/>
      <c r="C305" s="327"/>
    </row>
    <row r="306" spans="1:3" s="214" customFormat="1" x14ac:dyDescent="0.2">
      <c r="A306" s="216"/>
      <c r="B306" s="327"/>
      <c r="C306" s="327"/>
    </row>
    <row r="307" spans="1:3" s="214" customFormat="1" x14ac:dyDescent="0.2">
      <c r="A307" s="216"/>
      <c r="B307" s="327"/>
      <c r="C307" s="327"/>
    </row>
    <row r="308" spans="1:3" s="214" customFormat="1" x14ac:dyDescent="0.2">
      <c r="A308" s="216"/>
      <c r="B308" s="327"/>
      <c r="C308" s="327"/>
    </row>
    <row r="309" spans="1:3" s="214" customFormat="1" x14ac:dyDescent="0.2">
      <c r="A309" s="216"/>
      <c r="B309" s="327"/>
      <c r="C309" s="327"/>
    </row>
    <row r="310" spans="1:3" s="214" customFormat="1" x14ac:dyDescent="0.2">
      <c r="A310" s="216"/>
      <c r="B310" s="327"/>
      <c r="C310" s="327"/>
    </row>
    <row r="311" spans="1:3" s="214" customFormat="1" x14ac:dyDescent="0.2">
      <c r="A311" s="216"/>
      <c r="B311" s="327"/>
      <c r="C311" s="327"/>
    </row>
    <row r="312" spans="1:3" s="214" customFormat="1" x14ac:dyDescent="0.2">
      <c r="A312" s="216"/>
      <c r="B312" s="327"/>
      <c r="C312" s="327"/>
    </row>
    <row r="313" spans="1:3" s="214" customFormat="1" x14ac:dyDescent="0.2">
      <c r="A313" s="216"/>
      <c r="B313" s="327"/>
      <c r="C313" s="327"/>
    </row>
    <row r="314" spans="1:3" s="214" customFormat="1" x14ac:dyDescent="0.2">
      <c r="A314" s="216"/>
      <c r="B314" s="327"/>
      <c r="C314" s="327"/>
    </row>
    <row r="315" spans="1:3" s="214" customFormat="1" x14ac:dyDescent="0.2">
      <c r="A315" s="216"/>
      <c r="B315" s="327"/>
      <c r="C315" s="327"/>
    </row>
    <row r="316" spans="1:3" s="214" customFormat="1" x14ac:dyDescent="0.2">
      <c r="A316" s="216"/>
      <c r="B316" s="327"/>
      <c r="C316" s="327"/>
    </row>
    <row r="317" spans="1:3" s="214" customFormat="1" x14ac:dyDescent="0.2">
      <c r="A317" s="216"/>
      <c r="B317" s="327"/>
      <c r="C317" s="327"/>
    </row>
    <row r="318" spans="1:3" s="214" customFormat="1" x14ac:dyDescent="0.2">
      <c r="A318" s="216"/>
      <c r="B318" s="327"/>
      <c r="C318" s="327"/>
    </row>
    <row r="319" spans="1:3" s="214" customFormat="1" x14ac:dyDescent="0.2">
      <c r="A319" s="216"/>
      <c r="B319" s="327"/>
      <c r="C319" s="327"/>
    </row>
    <row r="320" spans="1:3" s="214" customFormat="1" x14ac:dyDescent="0.2">
      <c r="A320" s="216"/>
      <c r="B320" s="327"/>
      <c r="C320" s="327"/>
    </row>
    <row r="321" spans="1:3" s="214" customFormat="1" x14ac:dyDescent="0.2">
      <c r="A321" s="216"/>
      <c r="B321" s="327"/>
      <c r="C321" s="327"/>
    </row>
    <row r="322" spans="1:3" s="214" customFormat="1" x14ac:dyDescent="0.2">
      <c r="A322" s="216"/>
      <c r="B322" s="327"/>
      <c r="C322" s="327"/>
    </row>
    <row r="323" spans="1:3" s="214" customFormat="1" x14ac:dyDescent="0.2">
      <c r="A323" s="216"/>
      <c r="B323" s="327"/>
      <c r="C323" s="327"/>
    </row>
    <row r="324" spans="1:3" s="214" customFormat="1" x14ac:dyDescent="0.2">
      <c r="A324" s="216"/>
      <c r="B324" s="327"/>
      <c r="C324" s="327"/>
    </row>
    <row r="325" spans="1:3" s="214" customFormat="1" x14ac:dyDescent="0.2">
      <c r="A325" s="216"/>
      <c r="B325" s="327"/>
      <c r="C325" s="327"/>
    </row>
    <row r="326" spans="1:3" s="214" customFormat="1" x14ac:dyDescent="0.2">
      <c r="A326" s="216"/>
      <c r="B326" s="327"/>
      <c r="C326" s="327"/>
    </row>
    <row r="327" spans="1:3" s="214" customFormat="1" x14ac:dyDescent="0.2">
      <c r="A327" s="216"/>
      <c r="B327" s="327"/>
      <c r="C327" s="327"/>
    </row>
    <row r="328" spans="1:3" s="214" customFormat="1" x14ac:dyDescent="0.2">
      <c r="A328" s="216"/>
      <c r="B328" s="327"/>
      <c r="C328" s="327"/>
    </row>
    <row r="329" spans="1:3" s="214" customFormat="1" x14ac:dyDescent="0.2">
      <c r="A329" s="216"/>
      <c r="B329" s="327"/>
      <c r="C329" s="327"/>
    </row>
    <row r="330" spans="1:3" s="214" customFormat="1" x14ac:dyDescent="0.2">
      <c r="A330" s="216"/>
      <c r="B330" s="327"/>
      <c r="C330" s="327"/>
    </row>
    <row r="331" spans="1:3" s="214" customFormat="1" x14ac:dyDescent="0.2">
      <c r="A331" s="216"/>
      <c r="B331" s="327"/>
      <c r="C331" s="327"/>
    </row>
    <row r="332" spans="1:3" s="214" customFormat="1" x14ac:dyDescent="0.2">
      <c r="A332" s="216"/>
      <c r="B332" s="327"/>
      <c r="C332" s="327"/>
    </row>
    <row r="333" spans="1:3" s="214" customFormat="1" x14ac:dyDescent="0.2">
      <c r="A333" s="216"/>
      <c r="B333" s="327"/>
      <c r="C333" s="327"/>
    </row>
    <row r="334" spans="1:3" s="214" customFormat="1" x14ac:dyDescent="0.2">
      <c r="A334" s="216"/>
      <c r="B334" s="327"/>
      <c r="C334" s="327"/>
    </row>
    <row r="335" spans="1:3" s="214" customFormat="1" x14ac:dyDescent="0.2">
      <c r="A335" s="216"/>
      <c r="B335" s="327"/>
      <c r="C335" s="327"/>
    </row>
    <row r="336" spans="1:3" s="214" customFormat="1" x14ac:dyDescent="0.2">
      <c r="A336" s="216"/>
      <c r="B336" s="327"/>
      <c r="C336" s="327"/>
    </row>
    <row r="337" spans="1:3" s="214" customFormat="1" x14ac:dyDescent="0.2">
      <c r="A337" s="216"/>
      <c r="B337" s="327"/>
      <c r="C337" s="327"/>
    </row>
    <row r="338" spans="1:3" s="214" customFormat="1" x14ac:dyDescent="0.2">
      <c r="A338" s="216"/>
      <c r="B338" s="327"/>
      <c r="C338" s="327"/>
    </row>
    <row r="339" spans="1:3" s="214" customFormat="1" x14ac:dyDescent="0.2">
      <c r="A339" s="216"/>
      <c r="B339" s="327"/>
      <c r="C339" s="327"/>
    </row>
    <row r="340" spans="1:3" s="214" customFormat="1" x14ac:dyDescent="0.2">
      <c r="A340" s="216"/>
      <c r="B340" s="327"/>
      <c r="C340" s="327"/>
    </row>
    <row r="341" spans="1:3" s="214" customFormat="1" x14ac:dyDescent="0.2">
      <c r="A341" s="216"/>
      <c r="B341" s="327"/>
      <c r="C341" s="327"/>
    </row>
    <row r="342" spans="1:3" s="214" customFormat="1" x14ac:dyDescent="0.2">
      <c r="A342" s="216"/>
      <c r="B342" s="327"/>
      <c r="C342" s="327"/>
    </row>
    <row r="343" spans="1:3" s="214" customFormat="1" x14ac:dyDescent="0.2">
      <c r="A343" s="216"/>
      <c r="B343" s="327"/>
      <c r="C343" s="327"/>
    </row>
    <row r="344" spans="1:3" s="214" customFormat="1" x14ac:dyDescent="0.2">
      <c r="A344" s="216"/>
      <c r="B344" s="327"/>
      <c r="C344" s="327"/>
    </row>
    <row r="345" spans="1:3" s="214" customFormat="1" x14ac:dyDescent="0.2">
      <c r="A345" s="216"/>
      <c r="B345" s="327"/>
      <c r="C345" s="327"/>
    </row>
    <row r="346" spans="1:3" s="214" customFormat="1" x14ac:dyDescent="0.2">
      <c r="A346" s="216"/>
      <c r="B346" s="327"/>
      <c r="C346" s="327"/>
    </row>
    <row r="347" spans="1:3" s="214" customFormat="1" x14ac:dyDescent="0.2">
      <c r="A347" s="216"/>
      <c r="B347" s="327"/>
      <c r="C347" s="327"/>
    </row>
    <row r="348" spans="1:3" s="214" customFormat="1" x14ac:dyDescent="0.2">
      <c r="A348" s="216"/>
      <c r="B348" s="327"/>
      <c r="C348" s="327"/>
    </row>
    <row r="349" spans="1:3" s="214" customFormat="1" x14ac:dyDescent="0.2">
      <c r="A349" s="216"/>
      <c r="B349" s="327"/>
      <c r="C349" s="327"/>
    </row>
    <row r="350" spans="1:3" s="214" customFormat="1" x14ac:dyDescent="0.2">
      <c r="A350" s="216"/>
      <c r="B350" s="327"/>
      <c r="C350" s="327"/>
    </row>
    <row r="351" spans="1:3" s="214" customFormat="1" x14ac:dyDescent="0.2">
      <c r="A351" s="216"/>
      <c r="B351" s="327"/>
      <c r="C351" s="327"/>
    </row>
    <row r="352" spans="1:3" s="214" customFormat="1" x14ac:dyDescent="0.2">
      <c r="A352" s="216"/>
      <c r="B352" s="327"/>
      <c r="C352" s="327"/>
    </row>
    <row r="353" spans="1:3" s="214" customFormat="1" x14ac:dyDescent="0.2">
      <c r="A353" s="216"/>
      <c r="B353" s="327"/>
      <c r="C353" s="327"/>
    </row>
    <row r="354" spans="1:3" s="214" customFormat="1" x14ac:dyDescent="0.2">
      <c r="A354" s="216"/>
      <c r="B354" s="327"/>
      <c r="C354" s="327"/>
    </row>
    <row r="355" spans="1:3" s="214" customFormat="1" x14ac:dyDescent="0.2">
      <c r="A355" s="216"/>
      <c r="B355" s="327"/>
      <c r="C355" s="327"/>
    </row>
    <row r="356" spans="1:3" s="214" customFormat="1" x14ac:dyDescent="0.2">
      <c r="A356" s="216"/>
      <c r="B356" s="327"/>
      <c r="C356" s="327"/>
    </row>
    <row r="357" spans="1:3" s="214" customFormat="1" x14ac:dyDescent="0.2">
      <c r="A357" s="216"/>
      <c r="B357" s="327"/>
      <c r="C357" s="327"/>
    </row>
    <row r="358" spans="1:3" s="214" customFormat="1" x14ac:dyDescent="0.2">
      <c r="A358" s="216"/>
      <c r="B358" s="327"/>
      <c r="C358" s="327"/>
    </row>
    <row r="359" spans="1:3" s="214" customFormat="1" x14ac:dyDescent="0.2">
      <c r="A359" s="216"/>
      <c r="B359" s="327"/>
      <c r="C359" s="327"/>
    </row>
    <row r="360" spans="1:3" s="214" customFormat="1" x14ac:dyDescent="0.2">
      <c r="A360" s="216"/>
      <c r="B360" s="327"/>
      <c r="C360" s="327"/>
    </row>
    <row r="361" spans="1:3" s="214" customFormat="1" x14ac:dyDescent="0.2">
      <c r="A361" s="216"/>
      <c r="B361" s="327"/>
      <c r="C361" s="327"/>
    </row>
    <row r="362" spans="1:3" s="214" customFormat="1" x14ac:dyDescent="0.2">
      <c r="A362" s="216"/>
      <c r="B362" s="327"/>
      <c r="C362" s="327"/>
    </row>
    <row r="363" spans="1:3" s="214" customFormat="1" x14ac:dyDescent="0.2">
      <c r="A363" s="216"/>
      <c r="B363" s="327"/>
      <c r="C363" s="327"/>
    </row>
    <row r="364" spans="1:3" s="214" customFormat="1" x14ac:dyDescent="0.2">
      <c r="A364" s="216"/>
      <c r="B364" s="327"/>
      <c r="C364" s="327"/>
    </row>
    <row r="365" spans="1:3" s="214" customFormat="1" x14ac:dyDescent="0.2">
      <c r="A365" s="216"/>
      <c r="B365" s="327"/>
      <c r="C365" s="327"/>
    </row>
    <row r="366" spans="1:3" s="214" customFormat="1" x14ac:dyDescent="0.2">
      <c r="A366" s="216"/>
      <c r="B366" s="327"/>
      <c r="C366" s="327"/>
    </row>
    <row r="367" spans="1:3" s="214" customFormat="1" x14ac:dyDescent="0.2">
      <c r="A367" s="216"/>
      <c r="B367" s="327"/>
      <c r="C367" s="327"/>
    </row>
    <row r="368" spans="1:3" s="214" customFormat="1" x14ac:dyDescent="0.2">
      <c r="A368" s="216"/>
      <c r="B368" s="327"/>
      <c r="C368" s="327"/>
    </row>
    <row r="369" spans="1:3" s="214" customFormat="1" x14ac:dyDescent="0.2">
      <c r="A369" s="216"/>
      <c r="B369" s="327"/>
      <c r="C369" s="327"/>
    </row>
    <row r="370" spans="1:3" s="214" customFormat="1" x14ac:dyDescent="0.2">
      <c r="A370" s="216"/>
      <c r="B370" s="327"/>
      <c r="C370" s="327"/>
    </row>
    <row r="371" spans="1:3" s="214" customFormat="1" x14ac:dyDescent="0.2">
      <c r="A371" s="216"/>
      <c r="B371" s="327"/>
      <c r="C371" s="327"/>
    </row>
    <row r="372" spans="1:3" s="214" customFormat="1" x14ac:dyDescent="0.2">
      <c r="A372" s="216"/>
      <c r="B372" s="327"/>
      <c r="C372" s="327"/>
    </row>
    <row r="373" spans="1:3" s="214" customFormat="1" x14ac:dyDescent="0.2">
      <c r="A373" s="216"/>
      <c r="B373" s="327"/>
      <c r="C373" s="327"/>
    </row>
    <row r="374" spans="1:3" s="214" customFormat="1" x14ac:dyDescent="0.2">
      <c r="A374" s="216"/>
      <c r="B374" s="327"/>
      <c r="C374" s="327"/>
    </row>
    <row r="375" spans="1:3" s="214" customFormat="1" x14ac:dyDescent="0.2">
      <c r="A375" s="216"/>
      <c r="B375" s="327"/>
      <c r="C375" s="327"/>
    </row>
    <row r="376" spans="1:3" s="214" customFormat="1" x14ac:dyDescent="0.2">
      <c r="A376" s="216"/>
      <c r="B376" s="327"/>
      <c r="C376" s="327"/>
    </row>
    <row r="377" spans="1:3" s="214" customFormat="1" x14ac:dyDescent="0.2">
      <c r="A377" s="216"/>
      <c r="B377" s="327"/>
      <c r="C377" s="327"/>
    </row>
    <row r="378" spans="1:3" s="214" customFormat="1" x14ac:dyDescent="0.2">
      <c r="A378" s="216"/>
      <c r="B378" s="327"/>
      <c r="C378" s="327"/>
    </row>
    <row r="379" spans="1:3" s="214" customFormat="1" x14ac:dyDescent="0.2">
      <c r="A379" s="216"/>
      <c r="B379" s="327"/>
      <c r="C379" s="327"/>
    </row>
    <row r="380" spans="1:3" s="214" customFormat="1" x14ac:dyDescent="0.2">
      <c r="A380" s="216"/>
      <c r="B380" s="327"/>
      <c r="C380" s="327"/>
    </row>
    <row r="381" spans="1:3" s="214" customFormat="1" x14ac:dyDescent="0.2">
      <c r="A381" s="216"/>
      <c r="B381" s="327"/>
      <c r="C381" s="327"/>
    </row>
    <row r="382" spans="1:3" s="214" customFormat="1" x14ac:dyDescent="0.2">
      <c r="A382" s="216"/>
      <c r="B382" s="327"/>
      <c r="C382" s="327"/>
    </row>
    <row r="383" spans="1:3" s="214" customFormat="1" x14ac:dyDescent="0.2">
      <c r="A383" s="216"/>
      <c r="B383" s="327"/>
      <c r="C383" s="327"/>
    </row>
    <row r="384" spans="1:3" s="214" customFormat="1" x14ac:dyDescent="0.2">
      <c r="A384" s="216"/>
      <c r="B384" s="327"/>
      <c r="C384" s="327"/>
    </row>
    <row r="385" spans="1:3" s="214" customFormat="1" x14ac:dyDescent="0.2">
      <c r="A385" s="216"/>
      <c r="B385" s="327"/>
      <c r="C385" s="327"/>
    </row>
    <row r="386" spans="1:3" s="214" customFormat="1" x14ac:dyDescent="0.2">
      <c r="A386" s="216"/>
      <c r="B386" s="327"/>
      <c r="C386" s="327"/>
    </row>
    <row r="387" spans="1:3" s="214" customFormat="1" x14ac:dyDescent="0.2">
      <c r="A387" s="216"/>
      <c r="B387" s="327"/>
      <c r="C387" s="327"/>
    </row>
    <row r="388" spans="1:3" s="214" customFormat="1" x14ac:dyDescent="0.2">
      <c r="A388" s="216"/>
      <c r="B388" s="327"/>
      <c r="C388" s="327"/>
    </row>
    <row r="389" spans="1:3" s="214" customFormat="1" x14ac:dyDescent="0.2">
      <c r="A389" s="216"/>
      <c r="B389" s="327"/>
      <c r="C389" s="327"/>
    </row>
    <row r="390" spans="1:3" s="214" customFormat="1" x14ac:dyDescent="0.2">
      <c r="A390" s="216"/>
      <c r="B390" s="327"/>
      <c r="C390" s="327"/>
    </row>
    <row r="391" spans="1:3" s="214" customFormat="1" x14ac:dyDescent="0.2">
      <c r="A391" s="216"/>
      <c r="B391" s="327"/>
      <c r="C391" s="327"/>
    </row>
    <row r="392" spans="1:3" s="214" customFormat="1" x14ac:dyDescent="0.2">
      <c r="A392" s="216"/>
      <c r="B392" s="327"/>
      <c r="C392" s="327"/>
    </row>
    <row r="393" spans="1:3" s="214" customFormat="1" x14ac:dyDescent="0.2">
      <c r="A393" s="216"/>
      <c r="B393" s="327"/>
      <c r="C393" s="327"/>
    </row>
    <row r="394" spans="1:3" s="214" customFormat="1" x14ac:dyDescent="0.2">
      <c r="A394" s="216"/>
      <c r="B394" s="327"/>
      <c r="C394" s="327"/>
    </row>
    <row r="395" spans="1:3" s="214" customFormat="1" x14ac:dyDescent="0.2">
      <c r="A395" s="216"/>
      <c r="B395" s="327"/>
      <c r="C395" s="327"/>
    </row>
    <row r="396" spans="1:3" s="214" customFormat="1" x14ac:dyDescent="0.2">
      <c r="A396" s="216"/>
      <c r="B396" s="327"/>
      <c r="C396" s="327"/>
    </row>
    <row r="397" spans="1:3" s="214" customFormat="1" x14ac:dyDescent="0.2">
      <c r="A397" s="216"/>
      <c r="B397" s="327"/>
      <c r="C397" s="327"/>
    </row>
    <row r="398" spans="1:3" s="214" customFormat="1" x14ac:dyDescent="0.2">
      <c r="A398" s="216"/>
      <c r="B398" s="327"/>
      <c r="C398" s="327"/>
    </row>
    <row r="399" spans="1:3" s="214" customFormat="1" x14ac:dyDescent="0.2">
      <c r="A399" s="216"/>
      <c r="B399" s="327"/>
      <c r="C399" s="327"/>
    </row>
    <row r="400" spans="1:3" s="214" customFormat="1" x14ac:dyDescent="0.2">
      <c r="A400" s="216"/>
      <c r="B400" s="327"/>
      <c r="C400" s="327"/>
    </row>
    <row r="401" spans="1:3" s="214" customFormat="1" x14ac:dyDescent="0.2">
      <c r="A401" s="216"/>
      <c r="B401" s="327"/>
      <c r="C401" s="327"/>
    </row>
    <row r="402" spans="1:3" s="214" customFormat="1" x14ac:dyDescent="0.2">
      <c r="A402" s="216"/>
      <c r="B402" s="327"/>
      <c r="C402" s="327"/>
    </row>
    <row r="403" spans="1:3" s="214" customFormat="1" x14ac:dyDescent="0.2">
      <c r="A403" s="216"/>
      <c r="B403" s="327"/>
      <c r="C403" s="327"/>
    </row>
    <row r="404" spans="1:3" s="214" customFormat="1" x14ac:dyDescent="0.2">
      <c r="A404" s="216"/>
      <c r="B404" s="327"/>
      <c r="C404" s="327"/>
    </row>
    <row r="405" spans="1:3" s="214" customFormat="1" x14ac:dyDescent="0.2">
      <c r="A405" s="216"/>
      <c r="B405" s="327"/>
      <c r="C405" s="327"/>
    </row>
    <row r="406" spans="1:3" s="214" customFormat="1" x14ac:dyDescent="0.2">
      <c r="A406" s="216"/>
      <c r="B406" s="327"/>
      <c r="C406" s="327"/>
    </row>
    <row r="407" spans="1:3" s="214" customFormat="1" x14ac:dyDescent="0.2">
      <c r="A407" s="216"/>
      <c r="B407" s="327"/>
      <c r="C407" s="327"/>
    </row>
    <row r="408" spans="1:3" s="214" customFormat="1" x14ac:dyDescent="0.2">
      <c r="A408" s="216"/>
      <c r="B408" s="327"/>
      <c r="C408" s="327"/>
    </row>
    <row r="409" spans="1:3" s="214" customFormat="1" x14ac:dyDescent="0.2">
      <c r="A409" s="216"/>
      <c r="B409" s="327"/>
      <c r="C409" s="327"/>
    </row>
    <row r="410" spans="1:3" s="214" customFormat="1" x14ac:dyDescent="0.2">
      <c r="A410" s="216"/>
      <c r="B410" s="327"/>
      <c r="C410" s="327"/>
    </row>
    <row r="411" spans="1:3" s="214" customFormat="1" x14ac:dyDescent="0.2">
      <c r="A411" s="216"/>
      <c r="B411" s="327"/>
      <c r="C411" s="327"/>
    </row>
    <row r="412" spans="1:3" s="214" customFormat="1" x14ac:dyDescent="0.2">
      <c r="A412" s="216"/>
      <c r="B412" s="327"/>
      <c r="C412" s="327"/>
    </row>
    <row r="413" spans="1:3" s="214" customFormat="1" x14ac:dyDescent="0.2">
      <c r="A413" s="216"/>
      <c r="B413" s="327"/>
      <c r="C413" s="327"/>
    </row>
    <row r="414" spans="1:3" s="214" customFormat="1" x14ac:dyDescent="0.2">
      <c r="A414" s="216"/>
      <c r="B414" s="327"/>
      <c r="C414" s="327"/>
    </row>
    <row r="415" spans="1:3" s="214" customFormat="1" x14ac:dyDescent="0.2">
      <c r="A415" s="216"/>
      <c r="B415" s="327"/>
      <c r="C415" s="327"/>
    </row>
    <row r="416" spans="1:3" s="214" customFormat="1" x14ac:dyDescent="0.2">
      <c r="A416" s="216"/>
      <c r="B416" s="327"/>
      <c r="C416" s="327"/>
    </row>
    <row r="417" spans="1:3" s="214" customFormat="1" x14ac:dyDescent="0.2">
      <c r="A417" s="216"/>
      <c r="B417" s="327"/>
      <c r="C417" s="327"/>
    </row>
    <row r="418" spans="1:3" s="214" customFormat="1" x14ac:dyDescent="0.2">
      <c r="A418" s="216"/>
      <c r="B418" s="327"/>
      <c r="C418" s="327"/>
    </row>
    <row r="419" spans="1:3" s="214" customFormat="1" x14ac:dyDescent="0.2">
      <c r="A419" s="216"/>
      <c r="B419" s="327"/>
      <c r="C419" s="327"/>
    </row>
    <row r="420" spans="1:3" s="214" customFormat="1" x14ac:dyDescent="0.2">
      <c r="A420" s="216"/>
      <c r="B420" s="327"/>
      <c r="C420" s="327"/>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Alexandra Sampson</DisplayName>
        <AccountId>4136</AccountId>
        <AccountType/>
      </UserInfo>
      <UserInfo>
        <DisplayName>Elaine Cartwright</DisplayName>
        <AccountId>16</AccountId>
        <AccountType/>
      </UserInfo>
    </SharedWithUsers>
    <TaxCatchAll xmlns="0eb656aa-4e79-4e95-9076-bc119a23e0cc" xsi:nil="true"/>
  </documentManagement>
</p:properties>
</file>

<file path=customXml/itemProps1.xml><?xml version="1.0" encoding="utf-8"?>
<ds:datastoreItem xmlns:ds="http://schemas.openxmlformats.org/officeDocument/2006/customXml" ds:itemID="{924D3884-7033-4FD3-BD9E-9940D93CBDD7}">
  <ds:schemaRefs>
    <ds:schemaRef ds:uri="http://schemas.microsoft.com/sharepoint/v3/contenttype/forms"/>
  </ds:schemaRefs>
</ds:datastoreItem>
</file>

<file path=customXml/itemProps2.xml><?xml version="1.0" encoding="utf-8"?>
<ds:datastoreItem xmlns:ds="http://schemas.openxmlformats.org/officeDocument/2006/customXml" ds:itemID="{9D73639B-3F55-462A-A371-EC2AF4C2E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2581D2-F2BF-4190-9F1B-90955118693F}">
  <ds:schemaRefs>
    <ds:schemaRef ds:uri="http://www.w3.org/XML/1998/namespace"/>
    <ds:schemaRef ds:uri="http://purl.org/dc/dcmitype/"/>
    <ds:schemaRef ds:uri="http://schemas.microsoft.com/office/infopath/2007/PartnerControls"/>
    <ds:schemaRef ds:uri="http://purl.org/dc/terms/"/>
    <ds:schemaRef ds:uri="http://schemas.microsoft.com/office/2006/metadata/properties"/>
    <ds:schemaRef ds:uri="http://purl.org/dc/elements/1.1/"/>
    <ds:schemaRef ds:uri="c1f338ac-e338-414f-952c-f74dcc6d59e1"/>
    <ds:schemaRef ds:uri="http://schemas.microsoft.com/office/2006/documentManagement/types"/>
    <ds:schemaRef ds:uri="http://schemas.openxmlformats.org/package/2006/metadata/core-properties"/>
    <ds:schemaRef ds:uri="0eb656aa-4e79-4e95-9076-bc119a23e0cc"/>
    <ds:schemaRef ds:uri="acaf4567-dc07-471f-892c-2bcb86ef35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vt:lpstr>
      <vt:lpstr>Guide</vt:lpstr>
      <vt:lpstr>Population selection</vt:lpstr>
      <vt:lpstr>Assumptions input</vt:lpstr>
      <vt:lpstr>Unit costs - technologies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technologies'!Print_Area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TA939  Pembrolizumab plus chemotherapy with or without bevacizumab for persistent, recurrent or metastatic cervical cancer: resource impact template 13/12/2023</dc:title>
  <dc:subject/>
  <dc:creator/>
  <cp:keywords/>
  <dc:description/>
  <cp:lastModifiedBy/>
  <cp:revision>1</cp:revision>
  <dcterms:created xsi:type="dcterms:W3CDTF">2023-12-12T14:51:18Z</dcterms:created>
  <dcterms:modified xsi:type="dcterms:W3CDTF">2023-12-13T09:40:12Z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2023-12-12T14:52:35Z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f344039e-f271-44d2-999f-ff5632312919</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